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ownloads\"/>
    </mc:Choice>
  </mc:AlternateContent>
  <bookViews>
    <workbookView xWindow="0" yWindow="0" windowWidth="18135" windowHeight="3480" tabRatio="926" activeTab="1"/>
  </bookViews>
  <sheets>
    <sheet name="PIP_O4" sheetId="261" r:id="rId1"/>
    <sheet name="Buget_04" sheetId="24" r:id="rId2"/>
    <sheet name="4.1.1.1" sheetId="35" r:id="rId3"/>
    <sheet name="4.1.1.2" sheetId="36" r:id="rId4"/>
    <sheet name="4.1.1.3" sheetId="159" r:id="rId5"/>
    <sheet name="4.1.2.1" sheetId="161" r:id="rId6"/>
    <sheet name="4.1.2.2" sheetId="162" r:id="rId7"/>
    <sheet name="4.1.2.3" sheetId="163" r:id="rId8"/>
    <sheet name="4.1.2.4" sheetId="301" r:id="rId9"/>
    <sheet name="4.1.2.5" sheetId="302" r:id="rId10"/>
    <sheet name="4.1.2.6" sheetId="303" r:id="rId11"/>
    <sheet name="4.1.3.1" sheetId="164" r:id="rId12"/>
    <sheet name="4.1.3.2" sheetId="165" r:id="rId13"/>
    <sheet name="4.1.3.3" sheetId="166" r:id="rId14"/>
    <sheet name="4.1.3.4" sheetId="264" r:id="rId15"/>
    <sheet name="4.1.3.5" sheetId="307" r:id="rId16"/>
    <sheet name="4.1.3.6" sheetId="308" r:id="rId17"/>
    <sheet name="4.1.3.7" sheetId="309" r:id="rId18"/>
    <sheet name="4.1.3.8" sheetId="310" r:id="rId19"/>
    <sheet name="4.1.4.1" sheetId="167" r:id="rId20"/>
    <sheet name="4.1.4.2" sheetId="168" r:id="rId21"/>
    <sheet name="4.1.4.3" sheetId="265" r:id="rId22"/>
    <sheet name="4.1.5.1" sheetId="311" r:id="rId23"/>
    <sheet name="4.1.5.2" sheetId="312" r:id="rId24"/>
    <sheet name="4.1.5.3" sheetId="313" r:id="rId25"/>
    <sheet name="4.1.5.4" sheetId="314" r:id="rId26"/>
    <sheet name="4.2.1.1" sheetId="315" r:id="rId27"/>
    <sheet name="4.2.1.2" sheetId="316" r:id="rId28"/>
    <sheet name="4.2.1.3" sheetId="317" r:id="rId29"/>
    <sheet name="4.2.1.4" sheetId="318" r:id="rId30"/>
    <sheet name="4.2.2.1" sheetId="319" r:id="rId31"/>
    <sheet name="4.2.2.2" sheetId="320" r:id="rId32"/>
    <sheet name="4.2.3.1" sheetId="321" r:id="rId33"/>
    <sheet name="4.2.3.2" sheetId="322" r:id="rId34"/>
    <sheet name="4.2.3.3" sheetId="323" r:id="rId35"/>
    <sheet name="4.2.3.4" sheetId="324" r:id="rId36"/>
    <sheet name="4.2.3.5" sheetId="325" r:id="rId37"/>
    <sheet name="4.2.3.6" sheetId="326" r:id="rId38"/>
    <sheet name="re" sheetId="131" r:id="rId39"/>
  </sheets>
  <externalReferences>
    <externalReference r:id="rId40"/>
    <externalReference r:id="rId41"/>
  </externalReferences>
  <definedNames>
    <definedName name="_xlnm._FilterDatabase" localSheetId="1" hidden="1">Buget_04!$A$2:$AB$52</definedName>
    <definedName name="_xlnm._FilterDatabase" localSheetId="0" hidden="1">PIP_O4!$B$2:$H$52</definedName>
    <definedName name="_ftn1" localSheetId="1">Buget_04!#REF!</definedName>
    <definedName name="_ftn1" localSheetId="0">PIP_O4!#REF!</definedName>
    <definedName name="_ftnref1" localSheetId="1">Buget_04!#REF!</definedName>
    <definedName name="_ftnref1" localSheetId="0">PIP_O4!#REF!</definedName>
  </definedNames>
  <calcPr calcId="162913"/>
</workbook>
</file>

<file path=xl/calcChain.xml><?xml version="1.0" encoding="utf-8"?>
<calcChain xmlns="http://schemas.openxmlformats.org/spreadsheetml/2006/main">
  <c r="T84" i="325" l="1"/>
  <c r="E84" i="325"/>
  <c r="AB49" i="314"/>
  <c r="AB50" i="314"/>
  <c r="AB51" i="314"/>
  <c r="AB52" i="314"/>
  <c r="AB53" i="314"/>
  <c r="AB54" i="314"/>
  <c r="AB55" i="314"/>
  <c r="AB56" i="314"/>
  <c r="AB57" i="314"/>
  <c r="AB58" i="314"/>
  <c r="AB59" i="314"/>
  <c r="AB60" i="314"/>
  <c r="AB61" i="314"/>
  <c r="AB48" i="314"/>
  <c r="X49" i="314"/>
  <c r="X50" i="314"/>
  <c r="X51" i="314"/>
  <c r="X52" i="314"/>
  <c r="X53" i="314"/>
  <c r="X54" i="314"/>
  <c r="X55" i="314"/>
  <c r="X56" i="314"/>
  <c r="X57" i="314"/>
  <c r="X58" i="314"/>
  <c r="X59" i="314"/>
  <c r="X60" i="314"/>
  <c r="X61" i="314"/>
  <c r="X48" i="314"/>
  <c r="T49" i="314"/>
  <c r="T50" i="314"/>
  <c r="T51" i="314"/>
  <c r="T52" i="314"/>
  <c r="T53" i="314"/>
  <c r="T54" i="314"/>
  <c r="T55" i="314"/>
  <c r="T56" i="314"/>
  <c r="T57" i="314"/>
  <c r="T58" i="314"/>
  <c r="T59" i="314"/>
  <c r="T60" i="314"/>
  <c r="T61" i="314"/>
  <c r="T48" i="314"/>
  <c r="E48" i="314"/>
  <c r="E61" i="314"/>
  <c r="E60" i="314"/>
  <c r="F60" i="314" s="1"/>
  <c r="E59" i="314"/>
  <c r="F59" i="314" s="1"/>
  <c r="E58" i="314"/>
  <c r="F58" i="314" s="1"/>
  <c r="E57" i="314"/>
  <c r="F57" i="314"/>
  <c r="S49" i="313"/>
  <c r="S50" i="313"/>
  <c r="S51" i="313"/>
  <c r="S52" i="313"/>
  <c r="S53" i="313"/>
  <c r="S54" i="313"/>
  <c r="S55" i="313"/>
  <c r="S56" i="313"/>
  <c r="S57" i="313"/>
  <c r="S58" i="313"/>
  <c r="S59" i="313"/>
  <c r="S60" i="313"/>
  <c r="S61" i="313"/>
  <c r="S48" i="313"/>
  <c r="W49" i="313"/>
  <c r="W50" i="313"/>
  <c r="W51" i="313"/>
  <c r="W52" i="313"/>
  <c r="W53" i="313"/>
  <c r="W54" i="313"/>
  <c r="W55" i="313"/>
  <c r="W56" i="313"/>
  <c r="W57" i="313"/>
  <c r="W58" i="313"/>
  <c r="W59" i="313"/>
  <c r="W60" i="313"/>
  <c r="W61" i="313"/>
  <c r="W48" i="313"/>
  <c r="AA49" i="313"/>
  <c r="AA50" i="313"/>
  <c r="AA51" i="313"/>
  <c r="AA52" i="313"/>
  <c r="AA53" i="313"/>
  <c r="AA54" i="313"/>
  <c r="AA55" i="313"/>
  <c r="AA56" i="313"/>
  <c r="AA57" i="313"/>
  <c r="AA58" i="313"/>
  <c r="AA59" i="313"/>
  <c r="AA60" i="313"/>
  <c r="AA61" i="313"/>
  <c r="AA48" i="313"/>
  <c r="AB48" i="313"/>
  <c r="X48" i="313"/>
  <c r="T48" i="313"/>
  <c r="E48" i="313"/>
  <c r="AB48" i="307"/>
  <c r="X48" i="307"/>
  <c r="T48" i="307"/>
  <c r="P48" i="307"/>
  <c r="F48" i="307"/>
  <c r="AB48" i="264"/>
  <c r="X48" i="264"/>
  <c r="T48" i="264"/>
  <c r="P48" i="264"/>
  <c r="L48" i="264"/>
  <c r="K48" i="264"/>
  <c r="E48" i="264"/>
  <c r="P63" i="166"/>
  <c r="P49" i="166"/>
  <c r="P50" i="166"/>
  <c r="P51" i="166"/>
  <c r="P52" i="166"/>
  <c r="P53" i="166"/>
  <c r="P54" i="166"/>
  <c r="P55" i="166"/>
  <c r="P56" i="166"/>
  <c r="P57" i="166"/>
  <c r="P58" i="166"/>
  <c r="P59" i="166"/>
  <c r="P60" i="166"/>
  <c r="P61" i="166"/>
  <c r="P48" i="166"/>
  <c r="F58" i="166"/>
  <c r="F59" i="166"/>
  <c r="F60" i="166"/>
  <c r="F61" i="166"/>
  <c r="F57" i="166"/>
  <c r="E57" i="166"/>
  <c r="E48" i="166"/>
  <c r="AB49" i="303"/>
  <c r="X49" i="303"/>
  <c r="T49" i="303"/>
  <c r="P49" i="303"/>
  <c r="L49" i="303"/>
  <c r="K49" i="303"/>
  <c r="E49" i="303"/>
  <c r="AB48" i="301"/>
  <c r="X48" i="301"/>
  <c r="T48" i="301"/>
  <c r="P48" i="301"/>
  <c r="E48" i="301"/>
  <c r="AB48" i="163"/>
  <c r="X48" i="163"/>
  <c r="T48" i="163"/>
  <c r="P48" i="163"/>
  <c r="E48" i="163"/>
  <c r="AB49" i="162"/>
  <c r="AB50" i="162"/>
  <c r="AB51" i="162"/>
  <c r="AB52" i="162"/>
  <c r="AB53" i="162"/>
  <c r="AB54" i="162"/>
  <c r="AB55" i="162"/>
  <c r="AB56" i="162"/>
  <c r="AB57" i="162"/>
  <c r="AB58" i="162"/>
  <c r="AB59" i="162"/>
  <c r="AB60" i="162"/>
  <c r="AB61" i="162"/>
  <c r="AB48" i="162"/>
  <c r="X49" i="162"/>
  <c r="X50" i="162"/>
  <c r="X51" i="162"/>
  <c r="X52" i="162"/>
  <c r="X53" i="162"/>
  <c r="X54" i="162"/>
  <c r="X55" i="162"/>
  <c r="X56" i="162"/>
  <c r="X57" i="162"/>
  <c r="X58" i="162"/>
  <c r="X59" i="162"/>
  <c r="X60" i="162"/>
  <c r="X61" i="162"/>
  <c r="X48" i="162"/>
  <c r="T49" i="162"/>
  <c r="T50" i="162"/>
  <c r="T51" i="162"/>
  <c r="T52" i="162"/>
  <c r="T53" i="162"/>
  <c r="T54" i="162"/>
  <c r="T55" i="162"/>
  <c r="T56" i="162"/>
  <c r="T57" i="162"/>
  <c r="T58" i="162"/>
  <c r="T59" i="162"/>
  <c r="T60" i="162"/>
  <c r="T61" i="162"/>
  <c r="T48" i="162"/>
  <c r="P49" i="162"/>
  <c r="P50" i="162"/>
  <c r="P51" i="162"/>
  <c r="P52" i="162"/>
  <c r="P53" i="162"/>
  <c r="P54" i="162"/>
  <c r="P55" i="162"/>
  <c r="P56" i="162"/>
  <c r="P57" i="162"/>
  <c r="P58" i="162"/>
  <c r="P59" i="162"/>
  <c r="P60" i="162"/>
  <c r="P61" i="162"/>
  <c r="P48" i="162"/>
  <c r="E61" i="162"/>
  <c r="E60" i="162"/>
  <c r="E59" i="162"/>
  <c r="E58" i="162"/>
  <c r="E57" i="162"/>
  <c r="E48" i="162"/>
  <c r="AB98" i="36"/>
  <c r="AC98" i="36"/>
  <c r="AD98" i="36"/>
  <c r="AA98" i="36"/>
  <c r="X98" i="36"/>
  <c r="Y98" i="36"/>
  <c r="Z98" i="36"/>
  <c r="W98" i="36"/>
  <c r="T98" i="36"/>
  <c r="U98" i="36"/>
  <c r="V98" i="36"/>
  <c r="S98" i="36"/>
  <c r="S84" i="36"/>
  <c r="S85" i="36"/>
  <c r="S86" i="36"/>
  <c r="S87" i="36"/>
  <c r="S88" i="36"/>
  <c r="S89" i="36"/>
  <c r="S90" i="36"/>
  <c r="S91" i="36"/>
  <c r="S92" i="36"/>
  <c r="S93" i="36"/>
  <c r="S94" i="36"/>
  <c r="S95" i="36"/>
  <c r="S96" i="36"/>
  <c r="S83" i="36"/>
  <c r="W84" i="36"/>
  <c r="W85" i="36"/>
  <c r="W86" i="36"/>
  <c r="W87" i="36"/>
  <c r="W88" i="36"/>
  <c r="W89" i="36"/>
  <c r="W90" i="36"/>
  <c r="W91" i="36"/>
  <c r="W92" i="36"/>
  <c r="W93" i="36"/>
  <c r="W94" i="36"/>
  <c r="W95" i="36"/>
  <c r="W96" i="36"/>
  <c r="W83" i="36"/>
  <c r="AA84" i="36"/>
  <c r="AA85" i="36"/>
  <c r="AA86" i="36"/>
  <c r="AA87" i="36"/>
  <c r="AA88" i="36"/>
  <c r="AA89" i="36"/>
  <c r="AA90" i="36"/>
  <c r="AA91" i="36"/>
  <c r="AA92" i="36"/>
  <c r="AA93" i="36"/>
  <c r="AA94" i="36"/>
  <c r="AA95" i="36"/>
  <c r="AA96" i="36"/>
  <c r="AA83" i="36"/>
  <c r="AB84" i="36"/>
  <c r="AB85" i="36"/>
  <c r="AB86" i="36"/>
  <c r="AB87" i="36"/>
  <c r="AB88" i="36"/>
  <c r="AB89" i="36"/>
  <c r="AB90" i="36"/>
  <c r="AB91" i="36"/>
  <c r="AB92" i="36"/>
  <c r="AB93" i="36"/>
  <c r="AB94" i="36"/>
  <c r="AB95" i="36"/>
  <c r="AB96" i="36"/>
  <c r="AB83" i="36"/>
  <c r="X84" i="36"/>
  <c r="X85" i="36"/>
  <c r="X86" i="36"/>
  <c r="X87" i="36"/>
  <c r="X88" i="36"/>
  <c r="X89" i="36"/>
  <c r="X90" i="36"/>
  <c r="X91" i="36"/>
  <c r="X92" i="36"/>
  <c r="X93" i="36"/>
  <c r="X94" i="36"/>
  <c r="X95" i="36"/>
  <c r="X96" i="36"/>
  <c r="X83" i="36"/>
  <c r="T84" i="36"/>
  <c r="T85" i="36"/>
  <c r="T86" i="36"/>
  <c r="T87" i="36"/>
  <c r="T88" i="36"/>
  <c r="T89" i="36"/>
  <c r="T90" i="36"/>
  <c r="T91" i="36"/>
  <c r="T92" i="36"/>
  <c r="T93" i="36"/>
  <c r="T94" i="36"/>
  <c r="T95" i="36"/>
  <c r="T96" i="36"/>
  <c r="T83" i="36"/>
  <c r="P93" i="36"/>
  <c r="P94" i="36"/>
  <c r="P95" i="36"/>
  <c r="P96" i="36"/>
  <c r="P92" i="36"/>
  <c r="P86" i="36"/>
  <c r="P83" i="36"/>
  <c r="L93" i="36"/>
  <c r="L94" i="36"/>
  <c r="L95" i="36"/>
  <c r="L96" i="36"/>
  <c r="L92" i="36"/>
  <c r="L86" i="36"/>
  <c r="L83" i="36"/>
  <c r="E86" i="36"/>
  <c r="E96" i="36"/>
  <c r="E95" i="36"/>
  <c r="E94" i="36"/>
  <c r="E93" i="36"/>
  <c r="E92" i="36"/>
  <c r="E83" i="36"/>
  <c r="G52" i="261" l="1"/>
  <c r="G6" i="261"/>
  <c r="F27" i="261"/>
  <c r="G27" i="261"/>
  <c r="H27" i="261"/>
  <c r="E27" i="261"/>
  <c r="G7" i="261"/>
  <c r="G11" i="261"/>
  <c r="G18" i="261"/>
  <c r="G36" i="261"/>
  <c r="H36" i="261"/>
  <c r="F37" i="261"/>
  <c r="G37" i="261"/>
  <c r="H37" i="261"/>
  <c r="E37" i="261"/>
  <c r="F42" i="261"/>
  <c r="G42" i="261"/>
  <c r="H42" i="261"/>
  <c r="E42" i="261"/>
  <c r="G45" i="261"/>
  <c r="H45" i="261"/>
  <c r="H47" i="261"/>
  <c r="H48" i="261"/>
  <c r="H49" i="261"/>
  <c r="H50" i="261"/>
  <c r="H51" i="261"/>
  <c r="G47" i="261"/>
  <c r="G48" i="261"/>
  <c r="G49" i="261"/>
  <c r="G50" i="261"/>
  <c r="G51" i="261"/>
  <c r="F47" i="261"/>
  <c r="F48" i="261"/>
  <c r="F49" i="261"/>
  <c r="F51" i="261"/>
  <c r="F46" i="261"/>
  <c r="G46" i="261"/>
  <c r="H46" i="261"/>
  <c r="E47" i="261"/>
  <c r="E48" i="261"/>
  <c r="E49" i="261"/>
  <c r="E51" i="261"/>
  <c r="E46" i="261"/>
  <c r="F44" i="261"/>
  <c r="G44" i="261"/>
  <c r="H44" i="261"/>
  <c r="E44" i="261"/>
  <c r="F43" i="261"/>
  <c r="G43" i="261"/>
  <c r="H43" i="261"/>
  <c r="E43" i="261"/>
  <c r="H39" i="261"/>
  <c r="H40" i="261"/>
  <c r="H41" i="261"/>
  <c r="G39" i="261"/>
  <c r="G40" i="261"/>
  <c r="G41" i="261"/>
  <c r="F39" i="261"/>
  <c r="F40" i="261"/>
  <c r="F41" i="261"/>
  <c r="E39" i="261"/>
  <c r="E40" i="261"/>
  <c r="E41" i="261"/>
  <c r="F38" i="261"/>
  <c r="G38" i="261"/>
  <c r="H38" i="261"/>
  <c r="E38" i="261"/>
  <c r="H33" i="261"/>
  <c r="G33" i="261"/>
  <c r="G34" i="261"/>
  <c r="G35" i="261"/>
  <c r="F33" i="261"/>
  <c r="F32" i="261"/>
  <c r="G32" i="261"/>
  <c r="H32" i="261"/>
  <c r="E33" i="261"/>
  <c r="E32" i="261"/>
  <c r="H29" i="261"/>
  <c r="H30" i="261"/>
  <c r="G29" i="261"/>
  <c r="G30" i="261"/>
  <c r="F29" i="261"/>
  <c r="F30" i="261"/>
  <c r="E29" i="261"/>
  <c r="E30" i="261"/>
  <c r="F28" i="261"/>
  <c r="G28" i="261"/>
  <c r="H28" i="261"/>
  <c r="E28" i="261"/>
  <c r="H20" i="261"/>
  <c r="H22" i="261"/>
  <c r="H23" i="261"/>
  <c r="H24" i="261"/>
  <c r="H25" i="261"/>
  <c r="H26" i="261"/>
  <c r="G20" i="261"/>
  <c r="G21" i="261"/>
  <c r="G22" i="261"/>
  <c r="G23" i="261"/>
  <c r="G24" i="261"/>
  <c r="G25" i="261"/>
  <c r="G26" i="261"/>
  <c r="F20" i="261"/>
  <c r="F24" i="261"/>
  <c r="F25" i="261"/>
  <c r="F26" i="261"/>
  <c r="E20" i="261"/>
  <c r="E24" i="261"/>
  <c r="E25" i="261"/>
  <c r="E26" i="261"/>
  <c r="F19" i="261"/>
  <c r="G19" i="261"/>
  <c r="H19" i="261"/>
  <c r="E19" i="261"/>
  <c r="H14" i="261"/>
  <c r="H15" i="261"/>
  <c r="H16" i="261"/>
  <c r="H17" i="261"/>
  <c r="G13" i="261"/>
  <c r="G14" i="261"/>
  <c r="G15" i="261"/>
  <c r="G16" i="261"/>
  <c r="G17" i="261"/>
  <c r="F16" i="261"/>
  <c r="E16" i="261"/>
  <c r="F12" i="261"/>
  <c r="G12" i="261"/>
  <c r="H12" i="261"/>
  <c r="E12" i="261"/>
  <c r="H10" i="261"/>
  <c r="G9" i="261"/>
  <c r="G10" i="261"/>
  <c r="F10" i="261"/>
  <c r="E10" i="261"/>
  <c r="F8" i="261"/>
  <c r="G8" i="261"/>
  <c r="H8" i="261"/>
  <c r="E8" i="261"/>
  <c r="D9" i="261"/>
  <c r="D10" i="261"/>
  <c r="D8" i="261"/>
  <c r="D47" i="261"/>
  <c r="D48" i="261"/>
  <c r="D49" i="261"/>
  <c r="D50" i="261"/>
  <c r="D51" i="261"/>
  <c r="D46" i="261"/>
  <c r="D44" i="261"/>
  <c r="D43" i="261"/>
  <c r="D39" i="261"/>
  <c r="D40" i="261"/>
  <c r="D41" i="261"/>
  <c r="D38" i="261"/>
  <c r="D33" i="261"/>
  <c r="D34" i="261"/>
  <c r="D35" i="261"/>
  <c r="D32" i="261"/>
  <c r="D29" i="261"/>
  <c r="D30" i="261"/>
  <c r="D28" i="261"/>
  <c r="D20" i="261"/>
  <c r="D21" i="261"/>
  <c r="D22" i="261"/>
  <c r="D23" i="261"/>
  <c r="D24" i="261"/>
  <c r="D25" i="261"/>
  <c r="D26" i="261"/>
  <c r="D19" i="261"/>
  <c r="D13" i="261"/>
  <c r="D14" i="261"/>
  <c r="D15" i="261"/>
  <c r="D16" i="261"/>
  <c r="D17" i="261"/>
  <c r="D12" i="261"/>
  <c r="F52" i="24"/>
  <c r="J52" i="24"/>
  <c r="N52" i="24"/>
  <c r="F6" i="24"/>
  <c r="J6" i="24"/>
  <c r="N6" i="24"/>
  <c r="F36" i="24"/>
  <c r="G36" i="24"/>
  <c r="H36" i="24"/>
  <c r="I36" i="24"/>
  <c r="J36" i="24"/>
  <c r="K36" i="24"/>
  <c r="L36" i="24"/>
  <c r="M36" i="24"/>
  <c r="N36" i="24"/>
  <c r="O36" i="24"/>
  <c r="R36" i="24"/>
  <c r="S36" i="24"/>
  <c r="T36" i="24"/>
  <c r="U36" i="24"/>
  <c r="V36" i="24"/>
  <c r="W36" i="24"/>
  <c r="X36" i="24"/>
  <c r="Y36" i="24"/>
  <c r="Z36" i="24"/>
  <c r="AA36" i="24"/>
  <c r="F45" i="24"/>
  <c r="G45" i="24"/>
  <c r="H45" i="24"/>
  <c r="I45" i="24"/>
  <c r="J45" i="24"/>
  <c r="K45" i="24"/>
  <c r="L45" i="24"/>
  <c r="M45" i="24"/>
  <c r="N45" i="24"/>
  <c r="O45" i="24"/>
  <c r="R45" i="24"/>
  <c r="S45" i="24"/>
  <c r="T45" i="24"/>
  <c r="U45" i="24"/>
  <c r="V45" i="24"/>
  <c r="W45" i="24"/>
  <c r="X45" i="24"/>
  <c r="Y45" i="24"/>
  <c r="Z45" i="24"/>
  <c r="AA45" i="24"/>
  <c r="E42" i="24"/>
  <c r="F42" i="24"/>
  <c r="G42" i="24"/>
  <c r="H42" i="24"/>
  <c r="I42" i="24"/>
  <c r="J42" i="24"/>
  <c r="K42" i="24"/>
  <c r="L42" i="24"/>
  <c r="M42" i="24"/>
  <c r="N42" i="24"/>
  <c r="O42" i="24"/>
  <c r="P42" i="24"/>
  <c r="Q42" i="24"/>
  <c r="R42" i="24"/>
  <c r="S42" i="24"/>
  <c r="T42" i="24"/>
  <c r="U42" i="24"/>
  <c r="V42" i="24"/>
  <c r="W42" i="24"/>
  <c r="X42" i="24"/>
  <c r="Y42" i="24"/>
  <c r="Z42" i="24"/>
  <c r="AA42" i="24"/>
  <c r="D42" i="24"/>
  <c r="E37" i="24"/>
  <c r="F37" i="24"/>
  <c r="G37" i="24"/>
  <c r="H37" i="24"/>
  <c r="I37" i="24"/>
  <c r="J37" i="24"/>
  <c r="K37" i="24"/>
  <c r="L37" i="24"/>
  <c r="M37" i="24"/>
  <c r="N37" i="24"/>
  <c r="O37" i="24"/>
  <c r="P37" i="24"/>
  <c r="Q37" i="24"/>
  <c r="R37" i="24"/>
  <c r="S37" i="24"/>
  <c r="T37" i="24"/>
  <c r="U37" i="24"/>
  <c r="V37" i="24"/>
  <c r="W37" i="24"/>
  <c r="X37" i="24"/>
  <c r="Y37" i="24"/>
  <c r="Z37" i="24"/>
  <c r="AA37" i="24"/>
  <c r="D37" i="24"/>
  <c r="F31" i="24"/>
  <c r="H31" i="24"/>
  <c r="I31" i="24"/>
  <c r="J31" i="24"/>
  <c r="K31" i="24"/>
  <c r="M31" i="24"/>
  <c r="N31" i="24"/>
  <c r="R31" i="24"/>
  <c r="S31" i="24"/>
  <c r="V31" i="24"/>
  <c r="W31" i="24"/>
  <c r="Z31" i="24"/>
  <c r="AA31" i="24"/>
  <c r="E27" i="24"/>
  <c r="F27" i="24"/>
  <c r="G27" i="24"/>
  <c r="I27" i="24"/>
  <c r="J27" i="24"/>
  <c r="L27" i="24"/>
  <c r="M27" i="24"/>
  <c r="N27" i="24"/>
  <c r="O27" i="24"/>
  <c r="P27" i="24"/>
  <c r="Q27" i="24"/>
  <c r="R27" i="24"/>
  <c r="S27" i="24"/>
  <c r="T27" i="24"/>
  <c r="U27" i="24"/>
  <c r="V27" i="24"/>
  <c r="W27" i="24"/>
  <c r="X27" i="24"/>
  <c r="Y27" i="24"/>
  <c r="Z27" i="24"/>
  <c r="AA27" i="24"/>
  <c r="D27" i="24"/>
  <c r="F18" i="24"/>
  <c r="J18" i="24"/>
  <c r="K18" i="24"/>
  <c r="M18" i="24"/>
  <c r="N18" i="24"/>
  <c r="R18" i="24"/>
  <c r="S18" i="24"/>
  <c r="V18" i="24"/>
  <c r="W18" i="24"/>
  <c r="Z18" i="24"/>
  <c r="AA18" i="24"/>
  <c r="F11" i="24"/>
  <c r="J11" i="24"/>
  <c r="K11" i="24"/>
  <c r="N11" i="24"/>
  <c r="R11" i="24"/>
  <c r="S11" i="24"/>
  <c r="V11" i="24"/>
  <c r="W11" i="24"/>
  <c r="Z11" i="24"/>
  <c r="AA11" i="24"/>
  <c r="F7" i="24"/>
  <c r="J7" i="24"/>
  <c r="K7" i="24"/>
  <c r="N7" i="24"/>
  <c r="Q7" i="24"/>
  <c r="T7" i="24"/>
  <c r="Z7" i="24"/>
  <c r="Z6" i="24" s="1"/>
  <c r="Z52" i="24" s="1"/>
  <c r="AA7" i="24"/>
  <c r="AA6" i="24" s="1"/>
  <c r="AA52" i="24" s="1"/>
  <c r="D51" i="24"/>
  <c r="E51" i="24"/>
  <c r="F51" i="24"/>
  <c r="G51" i="24"/>
  <c r="I51" i="24"/>
  <c r="J51" i="24"/>
  <c r="K51" i="24"/>
  <c r="L51" i="24"/>
  <c r="M51" i="24"/>
  <c r="N51" i="24"/>
  <c r="O51" i="24"/>
  <c r="P51" i="24"/>
  <c r="Q51" i="24"/>
  <c r="R51" i="24"/>
  <c r="S51" i="24"/>
  <c r="T51" i="24"/>
  <c r="U51" i="24"/>
  <c r="V51" i="24"/>
  <c r="W51" i="24"/>
  <c r="X51" i="24"/>
  <c r="Y51" i="24"/>
  <c r="Z51" i="24"/>
  <c r="AA51" i="24"/>
  <c r="H51" i="24"/>
  <c r="F50" i="24"/>
  <c r="G50" i="24"/>
  <c r="I50" i="24"/>
  <c r="J50" i="24"/>
  <c r="K50" i="24"/>
  <c r="L50" i="24"/>
  <c r="M50" i="24"/>
  <c r="N50" i="24"/>
  <c r="O50" i="24"/>
  <c r="R50" i="24"/>
  <c r="S50" i="24"/>
  <c r="T50" i="24"/>
  <c r="U50" i="24"/>
  <c r="V50" i="24"/>
  <c r="W50" i="24"/>
  <c r="X50" i="24"/>
  <c r="Y50" i="24"/>
  <c r="Z50" i="24"/>
  <c r="AA50" i="24"/>
  <c r="H50" i="24"/>
  <c r="D49" i="24"/>
  <c r="E49" i="24"/>
  <c r="F49" i="24"/>
  <c r="G49" i="24"/>
  <c r="I49" i="24"/>
  <c r="J49" i="24"/>
  <c r="K49" i="24"/>
  <c r="L49" i="24"/>
  <c r="M49" i="24"/>
  <c r="N49" i="24"/>
  <c r="O49" i="24"/>
  <c r="P49" i="24"/>
  <c r="Q49" i="24"/>
  <c r="R49" i="24"/>
  <c r="S49" i="24"/>
  <c r="T49" i="24"/>
  <c r="U49" i="24"/>
  <c r="V49" i="24"/>
  <c r="W49" i="24"/>
  <c r="X49" i="24"/>
  <c r="Y49" i="24"/>
  <c r="Z49" i="24"/>
  <c r="AA49" i="24"/>
  <c r="H49" i="24"/>
  <c r="D48" i="24"/>
  <c r="E48" i="24"/>
  <c r="F48" i="24"/>
  <c r="G48" i="24"/>
  <c r="I48" i="24"/>
  <c r="J48" i="24"/>
  <c r="K48" i="24"/>
  <c r="L48" i="24"/>
  <c r="M48" i="24"/>
  <c r="N48" i="24"/>
  <c r="O48" i="24"/>
  <c r="P48" i="24"/>
  <c r="Q48" i="24"/>
  <c r="R48" i="24"/>
  <c r="S48" i="24"/>
  <c r="T48" i="24"/>
  <c r="U48" i="24"/>
  <c r="V48" i="24"/>
  <c r="W48" i="24"/>
  <c r="X48" i="24"/>
  <c r="Y48" i="24"/>
  <c r="Z48" i="24"/>
  <c r="AA48" i="24"/>
  <c r="H48" i="24"/>
  <c r="D47" i="24"/>
  <c r="E47" i="24"/>
  <c r="F47" i="24"/>
  <c r="G47" i="24"/>
  <c r="I47" i="24"/>
  <c r="J47" i="24"/>
  <c r="K47" i="24"/>
  <c r="L47" i="24"/>
  <c r="M47" i="24"/>
  <c r="N47" i="24"/>
  <c r="O47" i="24"/>
  <c r="P47" i="24"/>
  <c r="Q47" i="24"/>
  <c r="R47" i="24"/>
  <c r="S47" i="24"/>
  <c r="T47" i="24"/>
  <c r="U47" i="24"/>
  <c r="V47" i="24"/>
  <c r="W47" i="24"/>
  <c r="X47" i="24"/>
  <c r="Y47" i="24"/>
  <c r="Z47" i="24"/>
  <c r="AA47" i="24"/>
  <c r="H47" i="24"/>
  <c r="D46" i="24"/>
  <c r="E46" i="24"/>
  <c r="F46" i="24"/>
  <c r="G46" i="24"/>
  <c r="I46" i="24"/>
  <c r="J46" i="24"/>
  <c r="K46" i="24"/>
  <c r="L46" i="24"/>
  <c r="M46" i="24"/>
  <c r="N46" i="24"/>
  <c r="O46" i="24"/>
  <c r="P46" i="24"/>
  <c r="Q46" i="24"/>
  <c r="R46" i="24"/>
  <c r="S46" i="24"/>
  <c r="T46" i="24"/>
  <c r="U46" i="24"/>
  <c r="V46" i="24"/>
  <c r="W46" i="24"/>
  <c r="X46" i="24"/>
  <c r="Y46" i="24"/>
  <c r="Z46" i="24"/>
  <c r="AA46" i="24"/>
  <c r="H46" i="24"/>
  <c r="D44" i="24"/>
  <c r="E44" i="24"/>
  <c r="F44" i="24"/>
  <c r="G44" i="24"/>
  <c r="I44" i="24"/>
  <c r="J44" i="24"/>
  <c r="K44" i="24"/>
  <c r="L44" i="24"/>
  <c r="M44" i="24"/>
  <c r="N44" i="24"/>
  <c r="O44" i="24"/>
  <c r="P44" i="24"/>
  <c r="Q44" i="24"/>
  <c r="R44" i="24"/>
  <c r="S44" i="24"/>
  <c r="T44" i="24"/>
  <c r="U44" i="24"/>
  <c r="V44" i="24"/>
  <c r="W44" i="24"/>
  <c r="X44" i="24"/>
  <c r="Y44" i="24"/>
  <c r="Z44" i="24"/>
  <c r="AA44" i="24"/>
  <c r="H44" i="24"/>
  <c r="D43" i="24"/>
  <c r="E43" i="24"/>
  <c r="F43" i="24"/>
  <c r="G43" i="24"/>
  <c r="I43" i="24"/>
  <c r="J43" i="24"/>
  <c r="K43" i="24"/>
  <c r="L43" i="24"/>
  <c r="M43" i="24"/>
  <c r="N43" i="24"/>
  <c r="O43" i="24"/>
  <c r="P43" i="24"/>
  <c r="Q43" i="24"/>
  <c r="R43" i="24"/>
  <c r="S43" i="24"/>
  <c r="T43" i="24"/>
  <c r="U43" i="24"/>
  <c r="V43" i="24"/>
  <c r="W43" i="24"/>
  <c r="X43" i="24"/>
  <c r="Y43" i="24"/>
  <c r="Z43" i="24"/>
  <c r="AA43" i="24"/>
  <c r="H43" i="24"/>
  <c r="D41" i="24"/>
  <c r="E41" i="24"/>
  <c r="F41" i="24"/>
  <c r="G41" i="24"/>
  <c r="I41" i="24"/>
  <c r="J41" i="24"/>
  <c r="K41" i="24"/>
  <c r="L41" i="24"/>
  <c r="M41" i="24"/>
  <c r="N41" i="24"/>
  <c r="O41" i="24"/>
  <c r="P41" i="24"/>
  <c r="Q41" i="24"/>
  <c r="R41" i="24"/>
  <c r="S41" i="24"/>
  <c r="T41" i="24"/>
  <c r="U41" i="24"/>
  <c r="V41" i="24"/>
  <c r="W41" i="24"/>
  <c r="X41" i="24"/>
  <c r="Y41" i="24"/>
  <c r="Z41" i="24"/>
  <c r="AA41" i="24"/>
  <c r="H41" i="24"/>
  <c r="D40" i="24"/>
  <c r="E40" i="24"/>
  <c r="F40" i="24"/>
  <c r="G40" i="24"/>
  <c r="I40" i="24"/>
  <c r="J40" i="24"/>
  <c r="K40" i="24"/>
  <c r="L40" i="24"/>
  <c r="M40" i="24"/>
  <c r="N40" i="24"/>
  <c r="O40" i="24"/>
  <c r="P40" i="24"/>
  <c r="Q40" i="24"/>
  <c r="R40" i="24"/>
  <c r="S40" i="24"/>
  <c r="T40" i="24"/>
  <c r="U40" i="24"/>
  <c r="V40" i="24"/>
  <c r="W40" i="24"/>
  <c r="X40" i="24"/>
  <c r="Y40" i="24"/>
  <c r="Z40" i="24"/>
  <c r="AA40" i="24"/>
  <c r="H40" i="24"/>
  <c r="D39" i="24"/>
  <c r="E39" i="24"/>
  <c r="F39" i="24"/>
  <c r="G39" i="24"/>
  <c r="I39" i="24"/>
  <c r="J39" i="24"/>
  <c r="K39" i="24"/>
  <c r="L39" i="24"/>
  <c r="M39" i="24"/>
  <c r="N39" i="24"/>
  <c r="O39" i="24"/>
  <c r="P39" i="24"/>
  <c r="Q39" i="24"/>
  <c r="R39" i="24"/>
  <c r="S39" i="24"/>
  <c r="T39" i="24"/>
  <c r="U39" i="24"/>
  <c r="V39" i="24"/>
  <c r="W39" i="24"/>
  <c r="X39" i="24"/>
  <c r="Y39" i="24"/>
  <c r="Z39" i="24"/>
  <c r="AA39" i="24"/>
  <c r="H39" i="24"/>
  <c r="D38" i="24"/>
  <c r="E38" i="24"/>
  <c r="F38" i="24"/>
  <c r="G38" i="24"/>
  <c r="I38" i="24"/>
  <c r="J38" i="24"/>
  <c r="K38" i="24"/>
  <c r="L38" i="24"/>
  <c r="M38" i="24"/>
  <c r="N38" i="24"/>
  <c r="O38" i="24"/>
  <c r="P38" i="24"/>
  <c r="Q38" i="24"/>
  <c r="R38" i="24"/>
  <c r="S38" i="24"/>
  <c r="T38" i="24"/>
  <c r="U38" i="24"/>
  <c r="V38" i="24"/>
  <c r="W38" i="24"/>
  <c r="X38" i="24"/>
  <c r="Y38" i="24"/>
  <c r="Z38" i="24"/>
  <c r="AA38" i="24"/>
  <c r="H38" i="24"/>
  <c r="F35" i="24"/>
  <c r="I35" i="24"/>
  <c r="J35" i="24"/>
  <c r="K35" i="24"/>
  <c r="M35" i="24"/>
  <c r="N35" i="24"/>
  <c r="R35" i="24"/>
  <c r="S35" i="24"/>
  <c r="V35" i="24"/>
  <c r="W35" i="24"/>
  <c r="Z35" i="24"/>
  <c r="AA35" i="24"/>
  <c r="H35" i="24"/>
  <c r="F34" i="24"/>
  <c r="I34" i="24"/>
  <c r="J34" i="24"/>
  <c r="K34" i="24"/>
  <c r="M34" i="24"/>
  <c r="N34" i="24"/>
  <c r="P34" i="24"/>
  <c r="Q34" i="24"/>
  <c r="R34" i="24"/>
  <c r="S34" i="24"/>
  <c r="T34" i="24"/>
  <c r="U34" i="24"/>
  <c r="V34" i="24"/>
  <c r="W34" i="24"/>
  <c r="X34" i="24"/>
  <c r="Y34" i="24"/>
  <c r="Z34" i="24"/>
  <c r="AA34" i="24"/>
  <c r="H34" i="24"/>
  <c r="D33" i="24"/>
  <c r="E33" i="24"/>
  <c r="F33" i="24"/>
  <c r="G33" i="24"/>
  <c r="I33" i="24"/>
  <c r="J33" i="24"/>
  <c r="K33" i="24"/>
  <c r="L33" i="24"/>
  <c r="M33" i="24"/>
  <c r="N33" i="24"/>
  <c r="O33" i="24"/>
  <c r="P33" i="24"/>
  <c r="Q33" i="24"/>
  <c r="R33" i="24"/>
  <c r="S33" i="24"/>
  <c r="T33" i="24"/>
  <c r="U33" i="24"/>
  <c r="V33" i="24"/>
  <c r="W33" i="24"/>
  <c r="X33" i="24"/>
  <c r="Y33" i="24"/>
  <c r="Z33" i="24"/>
  <c r="AA33" i="24"/>
  <c r="H33" i="24"/>
  <c r="D32" i="24"/>
  <c r="E32" i="24"/>
  <c r="F32" i="24"/>
  <c r="G32" i="24"/>
  <c r="I32" i="24"/>
  <c r="J32" i="24"/>
  <c r="K32" i="24"/>
  <c r="L32" i="24"/>
  <c r="M32" i="24"/>
  <c r="N32" i="24"/>
  <c r="O32" i="24"/>
  <c r="P32" i="24"/>
  <c r="Q32" i="24"/>
  <c r="R32" i="24"/>
  <c r="S32" i="24"/>
  <c r="T32" i="24"/>
  <c r="U32" i="24"/>
  <c r="V32" i="24"/>
  <c r="W32" i="24"/>
  <c r="X32" i="24"/>
  <c r="Y32" i="24"/>
  <c r="Z32" i="24"/>
  <c r="AA32" i="24"/>
  <c r="H32" i="24"/>
  <c r="D30" i="24"/>
  <c r="E30" i="24"/>
  <c r="F30" i="24"/>
  <c r="G30" i="24"/>
  <c r="I30" i="24"/>
  <c r="J30" i="24"/>
  <c r="K30" i="24"/>
  <c r="L30" i="24"/>
  <c r="M30" i="24"/>
  <c r="N30" i="24"/>
  <c r="O30" i="24"/>
  <c r="P30" i="24"/>
  <c r="Q30" i="24"/>
  <c r="R30" i="24"/>
  <c r="S30" i="24"/>
  <c r="T30" i="24"/>
  <c r="U30" i="24"/>
  <c r="V30" i="24"/>
  <c r="W30" i="24"/>
  <c r="X30" i="24"/>
  <c r="Y30" i="24"/>
  <c r="Z30" i="24"/>
  <c r="AA30" i="24"/>
  <c r="H30" i="24"/>
  <c r="D29" i="24"/>
  <c r="E29" i="24"/>
  <c r="F29" i="24"/>
  <c r="G29" i="24"/>
  <c r="I29" i="24"/>
  <c r="J29" i="24"/>
  <c r="K29" i="24"/>
  <c r="L29" i="24"/>
  <c r="M29" i="24"/>
  <c r="N29" i="24"/>
  <c r="O29" i="24"/>
  <c r="P29" i="24"/>
  <c r="Q29" i="24"/>
  <c r="R29" i="24"/>
  <c r="S29" i="24"/>
  <c r="T29" i="24"/>
  <c r="U29" i="24"/>
  <c r="V29" i="24"/>
  <c r="W29" i="24"/>
  <c r="X29" i="24"/>
  <c r="Y29" i="24"/>
  <c r="Z29" i="24"/>
  <c r="AA29" i="24"/>
  <c r="H29" i="24"/>
  <c r="D28" i="24"/>
  <c r="E28" i="24"/>
  <c r="F28" i="24"/>
  <c r="G28" i="24"/>
  <c r="I28" i="24"/>
  <c r="J28" i="24"/>
  <c r="L28" i="24"/>
  <c r="M28" i="24"/>
  <c r="N28" i="24"/>
  <c r="O28" i="24"/>
  <c r="P28" i="24"/>
  <c r="Q28" i="24"/>
  <c r="R28" i="24"/>
  <c r="S28" i="24"/>
  <c r="T28" i="24"/>
  <c r="U28" i="24"/>
  <c r="V28" i="24"/>
  <c r="W28" i="24"/>
  <c r="X28" i="24"/>
  <c r="Y28" i="24"/>
  <c r="Z28" i="24"/>
  <c r="AA28" i="24"/>
  <c r="D26" i="24"/>
  <c r="E26" i="24"/>
  <c r="F26" i="24"/>
  <c r="G26" i="24"/>
  <c r="I26" i="24"/>
  <c r="J26" i="24"/>
  <c r="K26" i="24"/>
  <c r="L26" i="24"/>
  <c r="M26" i="24"/>
  <c r="N26" i="24"/>
  <c r="O26" i="24"/>
  <c r="P26" i="24"/>
  <c r="Q26" i="24"/>
  <c r="R26" i="24"/>
  <c r="S26" i="24"/>
  <c r="T26" i="24"/>
  <c r="U26" i="24"/>
  <c r="V26" i="24"/>
  <c r="W26" i="24"/>
  <c r="X26" i="24"/>
  <c r="Y26" i="24"/>
  <c r="Z26" i="24"/>
  <c r="AA26" i="24"/>
  <c r="H26" i="24"/>
  <c r="D25" i="24"/>
  <c r="E25" i="24"/>
  <c r="F25" i="24"/>
  <c r="G25" i="24"/>
  <c r="I25" i="24"/>
  <c r="J25" i="24"/>
  <c r="K25" i="24"/>
  <c r="L25" i="24"/>
  <c r="M25" i="24"/>
  <c r="N25" i="24"/>
  <c r="O25" i="24"/>
  <c r="P25" i="24"/>
  <c r="Q25" i="24"/>
  <c r="R25" i="24"/>
  <c r="S25" i="24"/>
  <c r="T25" i="24"/>
  <c r="U25" i="24"/>
  <c r="V25" i="24"/>
  <c r="W25" i="24"/>
  <c r="X25" i="24"/>
  <c r="Y25" i="24"/>
  <c r="Z25" i="24"/>
  <c r="AA25" i="24"/>
  <c r="H25" i="24"/>
  <c r="D24" i="24"/>
  <c r="E24" i="24"/>
  <c r="F24" i="24"/>
  <c r="G24" i="24"/>
  <c r="I24" i="24"/>
  <c r="J24" i="24"/>
  <c r="K24" i="24"/>
  <c r="L24" i="24"/>
  <c r="M24" i="24"/>
  <c r="N24" i="24"/>
  <c r="O24" i="24"/>
  <c r="P24" i="24"/>
  <c r="Q24" i="24"/>
  <c r="R24" i="24"/>
  <c r="S24" i="24"/>
  <c r="T24" i="24"/>
  <c r="U24" i="24"/>
  <c r="V24" i="24"/>
  <c r="W24" i="24"/>
  <c r="X24" i="24"/>
  <c r="Y24" i="24"/>
  <c r="Z24" i="24"/>
  <c r="AA24" i="24"/>
  <c r="H24" i="24"/>
  <c r="F23" i="24"/>
  <c r="G23" i="24"/>
  <c r="I23" i="24"/>
  <c r="J23" i="24"/>
  <c r="K23" i="24"/>
  <c r="M23" i="24"/>
  <c r="N23" i="24"/>
  <c r="O23" i="24"/>
  <c r="R23" i="24"/>
  <c r="S23" i="24"/>
  <c r="V23" i="24"/>
  <c r="W23" i="24"/>
  <c r="Z23" i="24"/>
  <c r="AA23" i="24"/>
  <c r="H23" i="24"/>
  <c r="F22" i="24"/>
  <c r="G22" i="24"/>
  <c r="J22" i="24"/>
  <c r="K22" i="24"/>
  <c r="M22" i="24"/>
  <c r="N22" i="24"/>
  <c r="O22" i="24"/>
  <c r="R22" i="24"/>
  <c r="S22" i="24"/>
  <c r="V22" i="24"/>
  <c r="W22" i="24"/>
  <c r="Z22" i="24"/>
  <c r="AA22" i="24"/>
  <c r="F21" i="24"/>
  <c r="I21" i="24"/>
  <c r="J21" i="24"/>
  <c r="K21" i="24"/>
  <c r="M21" i="24"/>
  <c r="N21" i="24"/>
  <c r="P21" i="24"/>
  <c r="Q21" i="24"/>
  <c r="R21" i="24"/>
  <c r="S21" i="24"/>
  <c r="T21" i="24"/>
  <c r="U21" i="24"/>
  <c r="V21" i="24"/>
  <c r="W21" i="24"/>
  <c r="X21" i="24"/>
  <c r="Y21" i="24"/>
  <c r="Z21" i="24"/>
  <c r="AA21" i="24"/>
  <c r="H21" i="24"/>
  <c r="D20" i="24"/>
  <c r="E20" i="24"/>
  <c r="F20" i="24"/>
  <c r="G20" i="24"/>
  <c r="I20" i="24"/>
  <c r="J20" i="24"/>
  <c r="K20" i="24"/>
  <c r="L20" i="24"/>
  <c r="M20" i="24"/>
  <c r="N20" i="24"/>
  <c r="O20" i="24"/>
  <c r="P20" i="24"/>
  <c r="Q20" i="24"/>
  <c r="R20" i="24"/>
  <c r="S20" i="24"/>
  <c r="T20" i="24"/>
  <c r="U20" i="24"/>
  <c r="V20" i="24"/>
  <c r="W20" i="24"/>
  <c r="X20" i="24"/>
  <c r="Y20" i="24"/>
  <c r="Z20" i="24"/>
  <c r="AA20" i="24"/>
  <c r="H20" i="24"/>
  <c r="D19" i="24"/>
  <c r="E19" i="24"/>
  <c r="F19" i="24"/>
  <c r="G19" i="24"/>
  <c r="I19" i="24"/>
  <c r="J19" i="24"/>
  <c r="K19" i="24"/>
  <c r="L19" i="24"/>
  <c r="M19" i="24"/>
  <c r="N19" i="24"/>
  <c r="O19" i="24"/>
  <c r="P19" i="24"/>
  <c r="Q19" i="24"/>
  <c r="R19" i="24"/>
  <c r="S19" i="24"/>
  <c r="T19" i="24"/>
  <c r="U19" i="24"/>
  <c r="V19" i="24"/>
  <c r="W19" i="24"/>
  <c r="X19" i="24"/>
  <c r="Y19" i="24"/>
  <c r="Z19" i="24"/>
  <c r="AA19" i="24"/>
  <c r="H19" i="24"/>
  <c r="F17" i="24"/>
  <c r="G17" i="24"/>
  <c r="J17" i="24"/>
  <c r="K17" i="24"/>
  <c r="M17" i="24"/>
  <c r="N17" i="24"/>
  <c r="O17" i="24"/>
  <c r="R17" i="24"/>
  <c r="S17" i="24"/>
  <c r="V17" i="24"/>
  <c r="W17" i="24"/>
  <c r="Z17" i="24"/>
  <c r="AA17" i="24"/>
  <c r="D16" i="24"/>
  <c r="E16" i="24"/>
  <c r="F16" i="24"/>
  <c r="G16" i="24"/>
  <c r="I16" i="24"/>
  <c r="J16" i="24"/>
  <c r="K16" i="24"/>
  <c r="L16" i="24"/>
  <c r="M16" i="24"/>
  <c r="N16" i="24"/>
  <c r="O16" i="24"/>
  <c r="P16" i="24"/>
  <c r="Q16" i="24"/>
  <c r="R16" i="24"/>
  <c r="S16" i="24"/>
  <c r="T16" i="24"/>
  <c r="U16" i="24"/>
  <c r="V16" i="24"/>
  <c r="W16" i="24"/>
  <c r="X16" i="24"/>
  <c r="Y16" i="24"/>
  <c r="Z16" i="24"/>
  <c r="AA16" i="24"/>
  <c r="H16" i="24"/>
  <c r="F15" i="24"/>
  <c r="G15" i="24"/>
  <c r="I15" i="24"/>
  <c r="J15" i="24"/>
  <c r="K15" i="24"/>
  <c r="N15" i="24"/>
  <c r="R15" i="24"/>
  <c r="S15" i="24"/>
  <c r="V15" i="24"/>
  <c r="W15" i="24"/>
  <c r="Z15" i="24"/>
  <c r="AA15" i="24"/>
  <c r="H15" i="24"/>
  <c r="F14" i="24"/>
  <c r="G14" i="24"/>
  <c r="J14" i="24"/>
  <c r="K14" i="24"/>
  <c r="N14" i="24"/>
  <c r="O14" i="24"/>
  <c r="R14" i="24"/>
  <c r="S14" i="24"/>
  <c r="V14" i="24"/>
  <c r="W14" i="24"/>
  <c r="Z14" i="24"/>
  <c r="AA14" i="24"/>
  <c r="F13" i="24"/>
  <c r="I13" i="24"/>
  <c r="J13" i="24"/>
  <c r="K13" i="24"/>
  <c r="N13" i="24"/>
  <c r="R13" i="24"/>
  <c r="S13" i="24"/>
  <c r="V13" i="24"/>
  <c r="W13" i="24"/>
  <c r="Z13" i="24"/>
  <c r="AA13" i="24"/>
  <c r="H13" i="24"/>
  <c r="D12" i="24"/>
  <c r="E12" i="24"/>
  <c r="F12" i="24"/>
  <c r="G12" i="24"/>
  <c r="I12" i="24"/>
  <c r="J12" i="24"/>
  <c r="K12" i="24"/>
  <c r="L12" i="24"/>
  <c r="M12" i="24"/>
  <c r="N12" i="24"/>
  <c r="O12" i="24"/>
  <c r="P12" i="24"/>
  <c r="Q12" i="24"/>
  <c r="R12" i="24"/>
  <c r="S12" i="24"/>
  <c r="T12" i="24"/>
  <c r="U12" i="24"/>
  <c r="V12" i="24"/>
  <c r="W12" i="24"/>
  <c r="X12" i="24"/>
  <c r="Y12" i="24"/>
  <c r="Z12" i="24"/>
  <c r="AA12" i="24"/>
  <c r="H12" i="24"/>
  <c r="D10" i="24"/>
  <c r="E10" i="24"/>
  <c r="F10" i="24"/>
  <c r="G10" i="24"/>
  <c r="I10" i="24"/>
  <c r="J10" i="24"/>
  <c r="K10" i="24"/>
  <c r="L10" i="24"/>
  <c r="M10" i="24"/>
  <c r="N10" i="24"/>
  <c r="O10" i="24"/>
  <c r="P10" i="24"/>
  <c r="Q10" i="24"/>
  <c r="R10" i="24"/>
  <c r="S10" i="24"/>
  <c r="T10" i="24"/>
  <c r="U10" i="24"/>
  <c r="V10" i="24"/>
  <c r="W10" i="24"/>
  <c r="X10" i="24"/>
  <c r="Y10" i="24"/>
  <c r="Z10" i="24"/>
  <c r="AA10" i="24"/>
  <c r="H10" i="24"/>
  <c r="F9" i="24"/>
  <c r="J9" i="24"/>
  <c r="K9" i="24"/>
  <c r="N9" i="24"/>
  <c r="P9" i="24"/>
  <c r="P7" i="24" s="1"/>
  <c r="Q9" i="24"/>
  <c r="R9" i="24"/>
  <c r="R7" i="24" s="1"/>
  <c r="R6" i="24" s="1"/>
  <c r="R52" i="24" s="1"/>
  <c r="S9" i="24"/>
  <c r="S7" i="24" s="1"/>
  <c r="S6" i="24" s="1"/>
  <c r="S52" i="24" s="1"/>
  <c r="T9" i="24"/>
  <c r="U9" i="24"/>
  <c r="U7" i="24" s="1"/>
  <c r="V9" i="24"/>
  <c r="V7" i="24" s="1"/>
  <c r="V6" i="24" s="1"/>
  <c r="V52" i="24" s="1"/>
  <c r="W9" i="24"/>
  <c r="W7" i="24" s="1"/>
  <c r="W6" i="24" s="1"/>
  <c r="W52" i="24" s="1"/>
  <c r="X9" i="24"/>
  <c r="X7" i="24" s="1"/>
  <c r="Y9" i="24"/>
  <c r="Y7" i="24" s="1"/>
  <c r="Z9" i="24"/>
  <c r="AA9" i="24"/>
  <c r="D8" i="24"/>
  <c r="E8" i="24"/>
  <c r="F8" i="24"/>
  <c r="G8" i="24"/>
  <c r="I8" i="24"/>
  <c r="J8" i="24"/>
  <c r="K8" i="24"/>
  <c r="L8" i="24"/>
  <c r="M8" i="24"/>
  <c r="N8" i="24"/>
  <c r="O8" i="24"/>
  <c r="P8" i="24"/>
  <c r="Q8" i="24"/>
  <c r="R8" i="24"/>
  <c r="S8" i="24"/>
  <c r="T8" i="24"/>
  <c r="U8" i="24"/>
  <c r="V8" i="24"/>
  <c r="W8" i="24"/>
  <c r="X8" i="24"/>
  <c r="Y8" i="24"/>
  <c r="Z8" i="24"/>
  <c r="AA8" i="24"/>
  <c r="H8" i="24"/>
  <c r="T48" i="326"/>
  <c r="T91" i="324"/>
  <c r="V87" i="324"/>
  <c r="V84" i="324"/>
  <c r="T84" i="323"/>
  <c r="V87" i="322"/>
  <c r="V84" i="322"/>
  <c r="V48" i="321"/>
  <c r="T63" i="320"/>
  <c r="U63" i="320"/>
  <c r="V63" i="320"/>
  <c r="W63" i="320"/>
  <c r="X63" i="320"/>
  <c r="Y63" i="320"/>
  <c r="Z63" i="320"/>
  <c r="AA63" i="320"/>
  <c r="AB63" i="320"/>
  <c r="AC63" i="320"/>
  <c r="AD63" i="320"/>
  <c r="S63" i="320"/>
  <c r="AB51" i="320"/>
  <c r="X51" i="320"/>
  <c r="T51" i="320"/>
  <c r="T48" i="320"/>
  <c r="T51" i="317"/>
  <c r="T63" i="317" s="1"/>
  <c r="U63" i="317"/>
  <c r="V63" i="317"/>
  <c r="W63" i="317"/>
  <c r="X63" i="317"/>
  <c r="Y63" i="317"/>
  <c r="Z63" i="317"/>
  <c r="AA63" i="317"/>
  <c r="AB63" i="317"/>
  <c r="AC63" i="317"/>
  <c r="AD63" i="317"/>
  <c r="S63" i="317"/>
  <c r="T55" i="317"/>
  <c r="AB55" i="317"/>
  <c r="X55" i="317"/>
  <c r="O60" i="317"/>
  <c r="V52" i="317"/>
  <c r="V48" i="317"/>
  <c r="T54" i="317"/>
  <c r="X58" i="312"/>
  <c r="X59" i="312"/>
  <c r="X60" i="312"/>
  <c r="X61" i="312"/>
  <c r="X57" i="312"/>
  <c r="V52" i="312"/>
  <c r="V48" i="312"/>
  <c r="T56" i="165"/>
  <c r="T54" i="165"/>
  <c r="T53" i="165"/>
  <c r="T51" i="165"/>
  <c r="T50" i="165"/>
  <c r="R17" i="164"/>
  <c r="R14" i="164"/>
  <c r="V59" i="302"/>
  <c r="V60" i="302"/>
  <c r="V61" i="302"/>
  <c r="V62" i="302"/>
  <c r="V58" i="302"/>
  <c r="V49" i="302"/>
  <c r="T50" i="161"/>
  <c r="AB49" i="159"/>
  <c r="AB50" i="159"/>
  <c r="AB51" i="159"/>
  <c r="AB52" i="159"/>
  <c r="AB53" i="159"/>
  <c r="AB54" i="159"/>
  <c r="AB55" i="159"/>
  <c r="AB56" i="159"/>
  <c r="AB57" i="159"/>
  <c r="AB58" i="159"/>
  <c r="AB59" i="159"/>
  <c r="AB60" i="159"/>
  <c r="AB61" i="159"/>
  <c r="AB48" i="159"/>
  <c r="V49" i="159"/>
  <c r="V50" i="159"/>
  <c r="V51" i="159"/>
  <c r="V52" i="159"/>
  <c r="V53" i="159"/>
  <c r="V54" i="159"/>
  <c r="V55" i="159"/>
  <c r="V56" i="159"/>
  <c r="V57" i="159"/>
  <c r="V58" i="159"/>
  <c r="V59" i="159"/>
  <c r="V60" i="159"/>
  <c r="V61" i="159"/>
  <c r="V48" i="159"/>
  <c r="AB95" i="35"/>
  <c r="AB96" i="35"/>
  <c r="AB97" i="35"/>
  <c r="AB98" i="35"/>
  <c r="AB94" i="35"/>
  <c r="T95" i="35"/>
  <c r="T96" i="35"/>
  <c r="T97" i="35"/>
  <c r="T98" i="35"/>
  <c r="T94" i="35"/>
  <c r="F95" i="35"/>
  <c r="F96" i="35"/>
  <c r="F97" i="35"/>
  <c r="F98" i="35"/>
  <c r="F94" i="35"/>
  <c r="T91" i="35"/>
  <c r="AD86" i="35"/>
  <c r="AD88" i="35"/>
  <c r="AD89" i="35"/>
  <c r="AD91" i="35"/>
  <c r="AD85" i="35"/>
  <c r="AB86" i="35"/>
  <c r="AB88" i="35"/>
  <c r="AB89" i="35"/>
  <c r="AB91" i="35"/>
  <c r="AB85" i="35"/>
  <c r="V91" i="35"/>
  <c r="V89" i="35"/>
  <c r="T89" i="35"/>
  <c r="V88" i="35"/>
  <c r="T88" i="35"/>
  <c r="V86" i="35"/>
  <c r="T86" i="35"/>
  <c r="T85" i="35"/>
  <c r="V85" i="35"/>
  <c r="C51" i="24" l="1"/>
  <c r="C50" i="24"/>
  <c r="C49" i="24"/>
  <c r="C48" i="24"/>
  <c r="C47" i="24"/>
  <c r="C46" i="24"/>
  <c r="C44" i="24"/>
  <c r="C43" i="24"/>
  <c r="C41" i="24"/>
  <c r="C40" i="24"/>
  <c r="C39" i="24"/>
  <c r="C38" i="24"/>
  <c r="C35" i="24"/>
  <c r="C34" i="24"/>
  <c r="C33" i="24"/>
  <c r="C32" i="24"/>
  <c r="C30" i="24"/>
  <c r="C29" i="24"/>
  <c r="C28" i="24"/>
  <c r="C26" i="24"/>
  <c r="C25" i="24"/>
  <c r="C24" i="24"/>
  <c r="C23" i="24"/>
  <c r="C22" i="24"/>
  <c r="C21" i="24"/>
  <c r="C20" i="24"/>
  <c r="C19" i="24"/>
  <c r="C17" i="24"/>
  <c r="C16" i="24"/>
  <c r="C15" i="24"/>
  <c r="C14" i="24"/>
  <c r="C13" i="24"/>
  <c r="C12" i="24"/>
  <c r="C10" i="24"/>
  <c r="C9" i="24"/>
  <c r="C8" i="24"/>
  <c r="AD63" i="326" l="1"/>
  <c r="AC63" i="326"/>
  <c r="AB63" i="326"/>
  <c r="Z63" i="326"/>
  <c r="Y63" i="326"/>
  <c r="U63" i="326"/>
  <c r="N63" i="326"/>
  <c r="M63" i="326"/>
  <c r="L63" i="326"/>
  <c r="AA61" i="326"/>
  <c r="S61" i="326"/>
  <c r="K61" i="326"/>
  <c r="J61" i="326"/>
  <c r="I61" i="326"/>
  <c r="E61" i="326"/>
  <c r="X61" i="326" s="1"/>
  <c r="AA60" i="326"/>
  <c r="X60" i="326"/>
  <c r="W60" i="326"/>
  <c r="S60" i="326"/>
  <c r="K60" i="326"/>
  <c r="J60" i="326"/>
  <c r="I60" i="326"/>
  <c r="H60" i="326"/>
  <c r="G60" i="326" s="1"/>
  <c r="F60" i="326"/>
  <c r="AA59" i="326"/>
  <c r="X59" i="326"/>
  <c r="H59" i="326" s="1"/>
  <c r="G59" i="326" s="1"/>
  <c r="S59" i="326"/>
  <c r="K59" i="326"/>
  <c r="J59" i="326"/>
  <c r="I59" i="326"/>
  <c r="F59" i="326"/>
  <c r="AA58" i="326"/>
  <c r="X58" i="326"/>
  <c r="W58" i="326" s="1"/>
  <c r="S58" i="326"/>
  <c r="K58" i="326"/>
  <c r="J58" i="326"/>
  <c r="I58" i="326"/>
  <c r="F58" i="326"/>
  <c r="AA57" i="326"/>
  <c r="X57" i="326"/>
  <c r="H57" i="326" s="1"/>
  <c r="G57" i="326" s="1"/>
  <c r="S57" i="326"/>
  <c r="O57" i="326"/>
  <c r="K57" i="326"/>
  <c r="J57" i="326"/>
  <c r="I57" i="326"/>
  <c r="F57" i="326"/>
  <c r="AA56" i="326"/>
  <c r="W56" i="326"/>
  <c r="S56" i="326"/>
  <c r="R56" i="326"/>
  <c r="O56" i="326"/>
  <c r="K56" i="326"/>
  <c r="AA55" i="326"/>
  <c r="W55" i="326"/>
  <c r="V55" i="326"/>
  <c r="J55" i="326" s="1"/>
  <c r="O55" i="326"/>
  <c r="K55" i="326"/>
  <c r="I55" i="326"/>
  <c r="H55" i="326"/>
  <c r="F55" i="326"/>
  <c r="AA54" i="326"/>
  <c r="W54" i="326"/>
  <c r="V54" i="326"/>
  <c r="O54" i="326"/>
  <c r="K54" i="326"/>
  <c r="I54" i="326"/>
  <c r="H54" i="326"/>
  <c r="F54" i="326"/>
  <c r="AA53" i="326"/>
  <c r="W53" i="326"/>
  <c r="S53" i="326"/>
  <c r="R53" i="326"/>
  <c r="O53" i="326"/>
  <c r="K53" i="326"/>
  <c r="AA52" i="326"/>
  <c r="W52" i="326"/>
  <c r="S52" i="326"/>
  <c r="O52" i="326"/>
  <c r="K52" i="326"/>
  <c r="J52" i="326"/>
  <c r="I52" i="326"/>
  <c r="H52" i="326"/>
  <c r="G52" i="326" s="1"/>
  <c r="F52" i="326"/>
  <c r="AA51" i="326"/>
  <c r="X51" i="326"/>
  <c r="W51" i="326" s="1"/>
  <c r="V51" i="326"/>
  <c r="S51" i="326"/>
  <c r="O51" i="326"/>
  <c r="K51" i="326"/>
  <c r="J51" i="326"/>
  <c r="I51" i="326"/>
  <c r="F51" i="326"/>
  <c r="AA50" i="326"/>
  <c r="W50" i="326"/>
  <c r="S50" i="326"/>
  <c r="R50" i="326"/>
  <c r="O50" i="326" s="1"/>
  <c r="K50" i="326"/>
  <c r="K63" i="326" s="1"/>
  <c r="AA49" i="326"/>
  <c r="W49" i="326"/>
  <c r="S49" i="326"/>
  <c r="O49" i="326"/>
  <c r="K49" i="326"/>
  <c r="J49" i="326"/>
  <c r="I49" i="326"/>
  <c r="H49" i="326"/>
  <c r="G49" i="326" s="1"/>
  <c r="F49" i="326"/>
  <c r="AA48" i="326"/>
  <c r="AA63" i="326" s="1"/>
  <c r="W48" i="326"/>
  <c r="T63" i="326"/>
  <c r="S48" i="326"/>
  <c r="J48" i="326"/>
  <c r="O48" i="326"/>
  <c r="O63" i="326" s="1"/>
  <c r="I48" i="326"/>
  <c r="I63" i="326" s="1"/>
  <c r="H48" i="326"/>
  <c r="F48" i="326"/>
  <c r="AD99" i="325"/>
  <c r="AC99" i="325"/>
  <c r="AB99" i="325"/>
  <c r="Y99" i="325"/>
  <c r="U99" i="325"/>
  <c r="T99" i="325"/>
  <c r="Q50" i="24" s="1"/>
  <c r="Q45" i="24" s="1"/>
  <c r="Q36" i="24" s="1"/>
  <c r="N99" i="325"/>
  <c r="M99" i="325"/>
  <c r="L99" i="325"/>
  <c r="AA97" i="325"/>
  <c r="X97" i="325"/>
  <c r="W97" i="325" s="1"/>
  <c r="S97" i="325"/>
  <c r="K97" i="325"/>
  <c r="J97" i="325"/>
  <c r="I97" i="325"/>
  <c r="E97" i="325"/>
  <c r="F97" i="325" s="1"/>
  <c r="AA96" i="325"/>
  <c r="X96" i="325"/>
  <c r="H96" i="325" s="1"/>
  <c r="G96" i="325" s="1"/>
  <c r="S96" i="325"/>
  <c r="K96" i="325"/>
  <c r="J96" i="325"/>
  <c r="I96" i="325"/>
  <c r="F96" i="325"/>
  <c r="AA95" i="325"/>
  <c r="X95" i="325"/>
  <c r="H95" i="325" s="1"/>
  <c r="G95" i="325" s="1"/>
  <c r="S95" i="325"/>
  <c r="K95" i="325"/>
  <c r="J95" i="325"/>
  <c r="I95" i="325"/>
  <c r="F95" i="325"/>
  <c r="AA94" i="325"/>
  <c r="X94" i="325"/>
  <c r="W94" i="325" s="1"/>
  <c r="S94" i="325"/>
  <c r="K94" i="325"/>
  <c r="J94" i="325"/>
  <c r="I94" i="325"/>
  <c r="F94" i="325"/>
  <c r="AA93" i="325"/>
  <c r="X93" i="325"/>
  <c r="W93" i="325" s="1"/>
  <c r="S93" i="325"/>
  <c r="O93" i="325"/>
  <c r="K93" i="325"/>
  <c r="J93" i="325"/>
  <c r="I93" i="325"/>
  <c r="F93" i="325"/>
  <c r="AA92" i="325"/>
  <c r="W92" i="325"/>
  <c r="S92" i="325"/>
  <c r="R92" i="325"/>
  <c r="O92" i="325"/>
  <c r="K92" i="325"/>
  <c r="AA91" i="325"/>
  <c r="W91" i="325"/>
  <c r="V91" i="325"/>
  <c r="J91" i="325" s="1"/>
  <c r="O91" i="325"/>
  <c r="K91" i="325"/>
  <c r="I91" i="325"/>
  <c r="H91" i="325"/>
  <c r="F91" i="325"/>
  <c r="AA90" i="325"/>
  <c r="W90" i="325"/>
  <c r="V90" i="325"/>
  <c r="V99" i="325" s="1"/>
  <c r="O90" i="325"/>
  <c r="K90" i="325"/>
  <c r="I90" i="325"/>
  <c r="H90" i="325"/>
  <c r="F90" i="325"/>
  <c r="AA89" i="325"/>
  <c r="W89" i="325"/>
  <c r="S89" i="325"/>
  <c r="R89" i="325"/>
  <c r="O89" i="325"/>
  <c r="K89" i="325"/>
  <c r="AA88" i="325"/>
  <c r="W88" i="325"/>
  <c r="S88" i="325"/>
  <c r="O88" i="325"/>
  <c r="K88" i="325"/>
  <c r="J88" i="325"/>
  <c r="I88" i="325"/>
  <c r="H88" i="325"/>
  <c r="G88" i="325" s="1"/>
  <c r="F88" i="325"/>
  <c r="AA87" i="325"/>
  <c r="X87" i="325"/>
  <c r="W87" i="325" s="1"/>
  <c r="V87" i="325"/>
  <c r="J87" i="325" s="1"/>
  <c r="S87" i="325"/>
  <c r="O87" i="325"/>
  <c r="K87" i="325"/>
  <c r="I87" i="325"/>
  <c r="F87" i="325"/>
  <c r="AA86" i="325"/>
  <c r="W86" i="325"/>
  <c r="S86" i="325"/>
  <c r="R86" i="325"/>
  <c r="O86" i="325" s="1"/>
  <c r="K86" i="325"/>
  <c r="K99" i="325" s="1"/>
  <c r="AA85" i="325"/>
  <c r="W85" i="325"/>
  <c r="S85" i="325"/>
  <c r="O85" i="325"/>
  <c r="K85" i="325"/>
  <c r="J85" i="325"/>
  <c r="I85" i="325"/>
  <c r="H85" i="325"/>
  <c r="G85" i="325" s="1"/>
  <c r="F85" i="325"/>
  <c r="AA84" i="325"/>
  <c r="AA99" i="325" s="1"/>
  <c r="W84" i="325"/>
  <c r="S84" i="325"/>
  <c r="O84" i="325"/>
  <c r="O99" i="325" s="1"/>
  <c r="I84" i="325"/>
  <c r="I99" i="325" s="1"/>
  <c r="H84" i="325"/>
  <c r="F84" i="325"/>
  <c r="F77" i="325"/>
  <c r="F76" i="325"/>
  <c r="F71" i="325"/>
  <c r="F70" i="325"/>
  <c r="F68" i="325"/>
  <c r="D60" i="325"/>
  <c r="D67" i="325" s="1"/>
  <c r="F67" i="325" s="1"/>
  <c r="A60" i="325"/>
  <c r="D59" i="325"/>
  <c r="D75" i="325" s="1"/>
  <c r="F75" i="325" s="1"/>
  <c r="A59" i="325"/>
  <c r="D47" i="325"/>
  <c r="D46" i="325"/>
  <c r="AD99" i="324"/>
  <c r="AC99" i="324"/>
  <c r="AB99" i="324"/>
  <c r="Y99" i="324"/>
  <c r="U99" i="324"/>
  <c r="N99" i="324"/>
  <c r="M99" i="324"/>
  <c r="L99" i="324"/>
  <c r="AA97" i="324"/>
  <c r="X97" i="324"/>
  <c r="W97" i="324" s="1"/>
  <c r="S97" i="324"/>
  <c r="K97" i="324"/>
  <c r="J97" i="324"/>
  <c r="I97" i="324"/>
  <c r="H97" i="324"/>
  <c r="G97" i="324" s="1"/>
  <c r="F97" i="324"/>
  <c r="E97" i="324"/>
  <c r="AA96" i="324"/>
  <c r="X96" i="324"/>
  <c r="W96" i="324"/>
  <c r="S96" i="324"/>
  <c r="K96" i="324"/>
  <c r="J96" i="324"/>
  <c r="I96" i="324"/>
  <c r="H96" i="324"/>
  <c r="G96" i="324" s="1"/>
  <c r="F96" i="324"/>
  <c r="AA95" i="324"/>
  <c r="X95" i="324"/>
  <c r="H95" i="324" s="1"/>
  <c r="G95" i="324" s="1"/>
  <c r="W95" i="324"/>
  <c r="S95" i="324"/>
  <c r="K95" i="324"/>
  <c r="J95" i="324"/>
  <c r="I95" i="324"/>
  <c r="F95" i="324"/>
  <c r="AA94" i="324"/>
  <c r="X94" i="324"/>
  <c r="W94" i="324"/>
  <c r="S94" i="324"/>
  <c r="K94" i="324"/>
  <c r="J94" i="324"/>
  <c r="I94" i="324"/>
  <c r="H94" i="324"/>
  <c r="G94" i="324"/>
  <c r="F94" i="324"/>
  <c r="AA93" i="324"/>
  <c r="X93" i="324"/>
  <c r="W93" i="324" s="1"/>
  <c r="S93" i="324"/>
  <c r="O93" i="324"/>
  <c r="K93" i="324"/>
  <c r="J93" i="324"/>
  <c r="I93" i="324"/>
  <c r="H93" i="324"/>
  <c r="G93" i="324" s="1"/>
  <c r="F93" i="324"/>
  <c r="AA92" i="324"/>
  <c r="W92" i="324"/>
  <c r="S92" i="324"/>
  <c r="R92" i="324"/>
  <c r="O92" i="324" s="1"/>
  <c r="K92" i="324"/>
  <c r="AA91" i="324"/>
  <c r="Z99" i="324"/>
  <c r="W91" i="324"/>
  <c r="S91" i="324"/>
  <c r="O91" i="324"/>
  <c r="K91" i="324"/>
  <c r="J91" i="324"/>
  <c r="I91" i="324"/>
  <c r="H91" i="324"/>
  <c r="F91" i="324"/>
  <c r="AA90" i="324"/>
  <c r="W90" i="324"/>
  <c r="V90" i="324"/>
  <c r="J90" i="324" s="1"/>
  <c r="G90" i="324" s="1"/>
  <c r="S90" i="324"/>
  <c r="O90" i="324"/>
  <c r="K90" i="324"/>
  <c r="I90" i="324"/>
  <c r="H90" i="324"/>
  <c r="F90" i="324"/>
  <c r="AA89" i="324"/>
  <c r="W89" i="324"/>
  <c r="S89" i="324"/>
  <c r="R89" i="324"/>
  <c r="O89" i="324"/>
  <c r="K89" i="324"/>
  <c r="AA88" i="324"/>
  <c r="W88" i="324"/>
  <c r="S88" i="324"/>
  <c r="O88" i="324"/>
  <c r="K88" i="324"/>
  <c r="J88" i="324"/>
  <c r="I88" i="324"/>
  <c r="H88" i="324"/>
  <c r="G88" i="324"/>
  <c r="F88" i="324"/>
  <c r="AA87" i="324"/>
  <c r="W87" i="324"/>
  <c r="O87" i="324"/>
  <c r="K87" i="324"/>
  <c r="I87" i="324"/>
  <c r="F87" i="324"/>
  <c r="AA86" i="324"/>
  <c r="W86" i="324"/>
  <c r="S86" i="324"/>
  <c r="R86" i="324"/>
  <c r="O86" i="324"/>
  <c r="K86" i="324"/>
  <c r="AA85" i="324"/>
  <c r="W85" i="324"/>
  <c r="S85" i="324"/>
  <c r="O85" i="324"/>
  <c r="K85" i="324"/>
  <c r="K99" i="324" s="1"/>
  <c r="J85" i="324"/>
  <c r="I85" i="324"/>
  <c r="H85" i="324"/>
  <c r="F85" i="324"/>
  <c r="AA84" i="324"/>
  <c r="AA99" i="324" s="1"/>
  <c r="W84" i="324"/>
  <c r="T99" i="324"/>
  <c r="O84" i="324"/>
  <c r="O99" i="324" s="1"/>
  <c r="I84" i="324"/>
  <c r="I99" i="324" s="1"/>
  <c r="F84" i="324"/>
  <c r="F77" i="324"/>
  <c r="F76" i="324"/>
  <c r="F71" i="324"/>
  <c r="F70" i="324"/>
  <c r="F68" i="324"/>
  <c r="D60" i="324"/>
  <c r="D67" i="324" s="1"/>
  <c r="F67" i="324" s="1"/>
  <c r="A60" i="324"/>
  <c r="D59" i="324"/>
  <c r="D63" i="324" s="1"/>
  <c r="F63" i="324" s="1"/>
  <c r="A59" i="324"/>
  <c r="D47" i="324"/>
  <c r="D46" i="324"/>
  <c r="AD99" i="323"/>
  <c r="AC99" i="323"/>
  <c r="AB99" i="323"/>
  <c r="Z99" i="323"/>
  <c r="Y99" i="323"/>
  <c r="U99" i="323"/>
  <c r="N99" i="323"/>
  <c r="M99" i="323"/>
  <c r="L99" i="323"/>
  <c r="AA97" i="323"/>
  <c r="S97" i="323"/>
  <c r="K97" i="323"/>
  <c r="J97" i="323"/>
  <c r="I97" i="323"/>
  <c r="E97" i="323"/>
  <c r="X97" i="323" s="1"/>
  <c r="AA96" i="323"/>
  <c r="X96" i="323"/>
  <c r="W96" i="323" s="1"/>
  <c r="S96" i="323"/>
  <c r="K96" i="323"/>
  <c r="J96" i="323"/>
  <c r="I96" i="323"/>
  <c r="H96" i="323"/>
  <c r="G96" i="323" s="1"/>
  <c r="F96" i="323"/>
  <c r="AA95" i="323"/>
  <c r="X95" i="323"/>
  <c r="H95" i="323" s="1"/>
  <c r="G95" i="323" s="1"/>
  <c r="S95" i="323"/>
  <c r="K95" i="323"/>
  <c r="J95" i="323"/>
  <c r="I95" i="323"/>
  <c r="F95" i="323"/>
  <c r="AA94" i="323"/>
  <c r="X94" i="323"/>
  <c r="W94" i="323"/>
  <c r="S94" i="323"/>
  <c r="K94" i="323"/>
  <c r="J94" i="323"/>
  <c r="I94" i="323"/>
  <c r="H94" i="323"/>
  <c r="G94" i="323" s="1"/>
  <c r="F94" i="323"/>
  <c r="AA93" i="323"/>
  <c r="X93" i="323"/>
  <c r="H93" i="323" s="1"/>
  <c r="G93" i="323" s="1"/>
  <c r="S93" i="323"/>
  <c r="O93" i="323"/>
  <c r="K93" i="323"/>
  <c r="J93" i="323"/>
  <c r="I93" i="323"/>
  <c r="F93" i="323"/>
  <c r="AA92" i="323"/>
  <c r="W92" i="323"/>
  <c r="S92" i="323"/>
  <c r="R92" i="323"/>
  <c r="O92" i="323" s="1"/>
  <c r="K92" i="323"/>
  <c r="AA91" i="323"/>
  <c r="W91" i="323"/>
  <c r="V91" i="323"/>
  <c r="S91" i="323" s="1"/>
  <c r="O91" i="323"/>
  <c r="K91" i="323"/>
  <c r="I91" i="323"/>
  <c r="H91" i="323"/>
  <c r="F91" i="323"/>
  <c r="AA90" i="323"/>
  <c r="W90" i="323"/>
  <c r="V90" i="323"/>
  <c r="J90" i="323" s="1"/>
  <c r="S90" i="323"/>
  <c r="O90" i="323"/>
  <c r="K90" i="323"/>
  <c r="I90" i="323"/>
  <c r="H90" i="323"/>
  <c r="G90" i="323" s="1"/>
  <c r="F90" i="323"/>
  <c r="AA89" i="323"/>
  <c r="W89" i="323"/>
  <c r="S89" i="323"/>
  <c r="R89" i="323"/>
  <c r="O89" i="323"/>
  <c r="K89" i="323"/>
  <c r="AA88" i="323"/>
  <c r="W88" i="323"/>
  <c r="S88" i="323"/>
  <c r="O88" i="323"/>
  <c r="K88" i="323"/>
  <c r="J88" i="323"/>
  <c r="I88" i="323"/>
  <c r="H88" i="323"/>
  <c r="G88" i="323" s="1"/>
  <c r="F88" i="323"/>
  <c r="AA87" i="323"/>
  <c r="X87" i="323"/>
  <c r="W87" i="323" s="1"/>
  <c r="V87" i="323"/>
  <c r="J87" i="323" s="1"/>
  <c r="S87" i="323"/>
  <c r="O87" i="323"/>
  <c r="K87" i="323"/>
  <c r="I87" i="323"/>
  <c r="H87" i="323"/>
  <c r="F87" i="323"/>
  <c r="AA86" i="323"/>
  <c r="W86" i="323"/>
  <c r="S86" i="323"/>
  <c r="R86" i="323"/>
  <c r="O86" i="323"/>
  <c r="K86" i="323"/>
  <c r="K99" i="323" s="1"/>
  <c r="AA85" i="323"/>
  <c r="W85" i="323"/>
  <c r="S85" i="323"/>
  <c r="O85" i="323"/>
  <c r="K85" i="323"/>
  <c r="J85" i="323"/>
  <c r="I85" i="323"/>
  <c r="H85" i="323"/>
  <c r="G85" i="323" s="1"/>
  <c r="F85" i="323"/>
  <c r="AA84" i="323"/>
  <c r="AA99" i="323" s="1"/>
  <c r="W84" i="323"/>
  <c r="T99" i="323"/>
  <c r="S84" i="323"/>
  <c r="J84" i="323"/>
  <c r="O84" i="323"/>
  <c r="O99" i="323" s="1"/>
  <c r="I84" i="323"/>
  <c r="I99" i="323" s="1"/>
  <c r="H84" i="323"/>
  <c r="F84" i="323"/>
  <c r="F77" i="323"/>
  <c r="F76" i="323"/>
  <c r="F71" i="323"/>
  <c r="F70" i="323"/>
  <c r="F68" i="323"/>
  <c r="D60" i="323"/>
  <c r="D67" i="323" s="1"/>
  <c r="F67" i="323" s="1"/>
  <c r="A60" i="323"/>
  <c r="D59" i="323"/>
  <c r="D75" i="323" s="1"/>
  <c r="F75" i="323" s="1"/>
  <c r="A59" i="323"/>
  <c r="D47" i="323"/>
  <c r="D46" i="323"/>
  <c r="AD99" i="322"/>
  <c r="AC99" i="322"/>
  <c r="AB99" i="322"/>
  <c r="Y99" i="322"/>
  <c r="U99" i="322"/>
  <c r="N99" i="322"/>
  <c r="M99" i="322"/>
  <c r="L99" i="322"/>
  <c r="AA97" i="322"/>
  <c r="S97" i="322"/>
  <c r="K97" i="322"/>
  <c r="J97" i="322"/>
  <c r="I97" i="322"/>
  <c r="F97" i="322"/>
  <c r="E97" i="322"/>
  <c r="AA96" i="322"/>
  <c r="W96" i="322"/>
  <c r="S96" i="322"/>
  <c r="K96" i="322"/>
  <c r="J96" i="322"/>
  <c r="I96" i="322"/>
  <c r="H96" i="322"/>
  <c r="G96" i="322" s="1"/>
  <c r="F96" i="322"/>
  <c r="AA95" i="322"/>
  <c r="H95" i="322"/>
  <c r="G95" i="322" s="1"/>
  <c r="W95" i="322"/>
  <c r="S95" i="322"/>
  <c r="K95" i="322"/>
  <c r="J95" i="322"/>
  <c r="I95" i="322"/>
  <c r="F95" i="322"/>
  <c r="AA94" i="322"/>
  <c r="W94" i="322"/>
  <c r="S94" i="322"/>
  <c r="K94" i="322"/>
  <c r="J94" i="322"/>
  <c r="I94" i="322"/>
  <c r="F94" i="322"/>
  <c r="AA93" i="322"/>
  <c r="H93" i="322"/>
  <c r="G93" i="322" s="1"/>
  <c r="S93" i="322"/>
  <c r="O93" i="322"/>
  <c r="K93" i="322"/>
  <c r="J93" i="322"/>
  <c r="I93" i="322"/>
  <c r="F93" i="322"/>
  <c r="AA92" i="322"/>
  <c r="W92" i="322"/>
  <c r="S92" i="322"/>
  <c r="R92" i="322"/>
  <c r="O92" i="322"/>
  <c r="K92" i="322"/>
  <c r="AA91" i="322"/>
  <c r="W91" i="322"/>
  <c r="V91" i="322"/>
  <c r="J91" i="322" s="1"/>
  <c r="O91" i="322"/>
  <c r="K91" i="322"/>
  <c r="I91" i="322"/>
  <c r="H91" i="322"/>
  <c r="F91" i="322"/>
  <c r="AA90" i="322"/>
  <c r="W90" i="322"/>
  <c r="V90" i="322"/>
  <c r="S90" i="322" s="1"/>
  <c r="O90" i="322"/>
  <c r="K90" i="322"/>
  <c r="I90" i="322"/>
  <c r="H90" i="322"/>
  <c r="F90" i="322"/>
  <c r="AA89" i="322"/>
  <c r="W89" i="322"/>
  <c r="S89" i="322"/>
  <c r="R89" i="322"/>
  <c r="O89" i="322"/>
  <c r="K89" i="322"/>
  <c r="AA88" i="322"/>
  <c r="W88" i="322"/>
  <c r="S88" i="322"/>
  <c r="O88" i="322"/>
  <c r="K88" i="322"/>
  <c r="J88" i="322"/>
  <c r="I88" i="322"/>
  <c r="H88" i="322"/>
  <c r="G88" i="322"/>
  <c r="F88" i="322"/>
  <c r="AA87" i="322"/>
  <c r="W87" i="322"/>
  <c r="V99" i="322"/>
  <c r="O87" i="322"/>
  <c r="K87" i="322"/>
  <c r="J87" i="322"/>
  <c r="I87" i="322"/>
  <c r="F87" i="322"/>
  <c r="AA86" i="322"/>
  <c r="W86" i="322"/>
  <c r="S86" i="322"/>
  <c r="R86" i="322"/>
  <c r="O86" i="322" s="1"/>
  <c r="K86" i="322"/>
  <c r="AA85" i="322"/>
  <c r="W85" i="322"/>
  <c r="S85" i="322"/>
  <c r="O85" i="322"/>
  <c r="K85" i="322"/>
  <c r="K99" i="322" s="1"/>
  <c r="J85" i="322"/>
  <c r="I85" i="322"/>
  <c r="H85" i="322"/>
  <c r="G85" i="322" s="1"/>
  <c r="F85" i="322"/>
  <c r="AA84" i="322"/>
  <c r="AA99" i="322" s="1"/>
  <c r="W84" i="322"/>
  <c r="T99" i="322"/>
  <c r="S84" i="322"/>
  <c r="R99" i="322"/>
  <c r="O84" i="322"/>
  <c r="O99" i="322" s="1"/>
  <c r="J84" i="322"/>
  <c r="I84" i="322"/>
  <c r="I99" i="322" s="1"/>
  <c r="F84" i="322"/>
  <c r="F77" i="322"/>
  <c r="F76" i="322"/>
  <c r="F71" i="322"/>
  <c r="F70" i="322"/>
  <c r="F68" i="322"/>
  <c r="D64" i="322"/>
  <c r="F64" i="322" s="1"/>
  <c r="D60" i="322"/>
  <c r="D67" i="322" s="1"/>
  <c r="F67" i="322" s="1"/>
  <c r="A60" i="322"/>
  <c r="D59" i="322"/>
  <c r="D63" i="322" s="1"/>
  <c r="F63" i="322" s="1"/>
  <c r="A59" i="322"/>
  <c r="D47" i="322"/>
  <c r="D46" i="322"/>
  <c r="AD63" i="321"/>
  <c r="AC63" i="321"/>
  <c r="Z63" i="321"/>
  <c r="Y63" i="321"/>
  <c r="V63" i="321"/>
  <c r="U63" i="321"/>
  <c r="N63" i="321"/>
  <c r="M63" i="321"/>
  <c r="L63" i="321"/>
  <c r="AA61" i="321"/>
  <c r="W61" i="321"/>
  <c r="S61" i="321"/>
  <c r="K61" i="321"/>
  <c r="J61" i="321"/>
  <c r="I61" i="321"/>
  <c r="H61" i="321"/>
  <c r="G61" i="321" s="1"/>
  <c r="E61" i="321"/>
  <c r="AA60" i="321"/>
  <c r="W60" i="321"/>
  <c r="S60" i="321"/>
  <c r="K60" i="321"/>
  <c r="J60" i="321"/>
  <c r="I60" i="321"/>
  <c r="H60" i="321"/>
  <c r="G60" i="321"/>
  <c r="AA59" i="321"/>
  <c r="W59" i="321"/>
  <c r="S59" i="321"/>
  <c r="K59" i="321"/>
  <c r="J59" i="321"/>
  <c r="I59" i="321"/>
  <c r="H59" i="321"/>
  <c r="G59" i="321"/>
  <c r="AA58" i="321"/>
  <c r="W58" i="321"/>
  <c r="S58" i="321"/>
  <c r="K58" i="321"/>
  <c r="J58" i="321"/>
  <c r="I58" i="321"/>
  <c r="H58" i="321"/>
  <c r="G58" i="321"/>
  <c r="AA57" i="321"/>
  <c r="W57" i="321"/>
  <c r="S57" i="321"/>
  <c r="R57" i="321"/>
  <c r="O57" i="321" s="1"/>
  <c r="K57" i="321"/>
  <c r="I57" i="321"/>
  <c r="H57" i="321"/>
  <c r="AA56" i="321"/>
  <c r="W56" i="321"/>
  <c r="S56" i="321"/>
  <c r="R56" i="321"/>
  <c r="O56" i="321" s="1"/>
  <c r="K56" i="321"/>
  <c r="AA55" i="321"/>
  <c r="W55" i="321"/>
  <c r="S55" i="321"/>
  <c r="K55" i="321"/>
  <c r="I55" i="321"/>
  <c r="H55" i="321"/>
  <c r="F55" i="321"/>
  <c r="R55" i="321" s="1"/>
  <c r="AA54" i="321"/>
  <c r="H54" i="321"/>
  <c r="G54" i="321" s="1"/>
  <c r="O54" i="321"/>
  <c r="K54" i="321"/>
  <c r="J54" i="321"/>
  <c r="I54" i="321"/>
  <c r="F54" i="321"/>
  <c r="AA53" i="321"/>
  <c r="W53" i="321"/>
  <c r="S53" i="321"/>
  <c r="R53" i="321"/>
  <c r="O53" i="321" s="1"/>
  <c r="K53" i="321"/>
  <c r="AA52" i="321"/>
  <c r="W52" i="321"/>
  <c r="S52" i="321"/>
  <c r="O52" i="321"/>
  <c r="K52" i="321"/>
  <c r="J52" i="321"/>
  <c r="I52" i="321"/>
  <c r="H52" i="321"/>
  <c r="F52" i="321"/>
  <c r="AA51" i="321"/>
  <c r="W51" i="321"/>
  <c r="H51" i="321"/>
  <c r="O51" i="321"/>
  <c r="K51" i="321"/>
  <c r="I51" i="321"/>
  <c r="F51" i="321"/>
  <c r="AA50" i="321"/>
  <c r="W50" i="321"/>
  <c r="S50" i="321"/>
  <c r="R50" i="321"/>
  <c r="O50" i="321" s="1"/>
  <c r="K50" i="321"/>
  <c r="AA49" i="321"/>
  <c r="W49" i="321"/>
  <c r="H49" i="321"/>
  <c r="O49" i="321"/>
  <c r="K49" i="321"/>
  <c r="K63" i="321" s="1"/>
  <c r="I49" i="321"/>
  <c r="I63" i="321" s="1"/>
  <c r="F49" i="321"/>
  <c r="AB63" i="321"/>
  <c r="X63" i="321"/>
  <c r="S48" i="321"/>
  <c r="O48" i="321"/>
  <c r="I48" i="321"/>
  <c r="F48" i="321"/>
  <c r="Q63" i="320"/>
  <c r="P63" i="320"/>
  <c r="M63" i="320"/>
  <c r="R61" i="320"/>
  <c r="O61" i="320"/>
  <c r="K61" i="320"/>
  <c r="J61" i="320"/>
  <c r="I61" i="320"/>
  <c r="H61" i="320"/>
  <c r="G61" i="320" s="1"/>
  <c r="F61" i="320"/>
  <c r="O60" i="320"/>
  <c r="K60" i="320"/>
  <c r="J60" i="320"/>
  <c r="I60" i="320"/>
  <c r="H60" i="320"/>
  <c r="F60" i="320"/>
  <c r="R59" i="320"/>
  <c r="O59" i="320"/>
  <c r="K59" i="320"/>
  <c r="J59" i="320"/>
  <c r="I59" i="320"/>
  <c r="H59" i="320"/>
  <c r="G59" i="320" s="1"/>
  <c r="F59" i="320"/>
  <c r="R58" i="320"/>
  <c r="O58" i="320"/>
  <c r="K58" i="320"/>
  <c r="J58" i="320"/>
  <c r="I58" i="320"/>
  <c r="H58" i="320"/>
  <c r="G58" i="320" s="1"/>
  <c r="F58" i="320"/>
  <c r="O57" i="320"/>
  <c r="K57" i="320"/>
  <c r="J57" i="320"/>
  <c r="I57" i="320"/>
  <c r="G57" i="320" s="1"/>
  <c r="H57" i="320"/>
  <c r="F57" i="320"/>
  <c r="R56" i="320"/>
  <c r="O56" i="320"/>
  <c r="N56" i="320"/>
  <c r="J56" i="320" s="1"/>
  <c r="I56" i="320"/>
  <c r="H56" i="320"/>
  <c r="N55" i="320"/>
  <c r="K55" i="320" s="1"/>
  <c r="L55" i="320"/>
  <c r="H55" i="320" s="1"/>
  <c r="I55" i="320"/>
  <c r="F55" i="320"/>
  <c r="R55" i="320" s="1"/>
  <c r="O55" i="320" s="1"/>
  <c r="I54" i="320"/>
  <c r="F54" i="320"/>
  <c r="N54" i="320" s="1"/>
  <c r="R53" i="320"/>
  <c r="O53" i="320"/>
  <c r="N53" i="320"/>
  <c r="J53" i="320" s="1"/>
  <c r="G53" i="320" s="1"/>
  <c r="K53" i="320"/>
  <c r="I53" i="320"/>
  <c r="H53" i="320"/>
  <c r="O52" i="320"/>
  <c r="K52" i="320"/>
  <c r="I52" i="320"/>
  <c r="G52" i="320" s="1"/>
  <c r="F52" i="320"/>
  <c r="O51" i="320"/>
  <c r="K51" i="320"/>
  <c r="J51" i="320"/>
  <c r="I51" i="320"/>
  <c r="H51" i="320"/>
  <c r="F51" i="320"/>
  <c r="R50" i="320"/>
  <c r="O50" i="320"/>
  <c r="N50" i="320"/>
  <c r="J50" i="320" s="1"/>
  <c r="K50" i="320"/>
  <c r="I50" i="320"/>
  <c r="H50" i="320"/>
  <c r="G50" i="320" s="1"/>
  <c r="N49" i="320"/>
  <c r="J49" i="320" s="1"/>
  <c r="K49" i="320"/>
  <c r="I49" i="320"/>
  <c r="H49" i="320"/>
  <c r="F49" i="320"/>
  <c r="R49" i="320" s="1"/>
  <c r="O49" i="320" s="1"/>
  <c r="K48" i="320"/>
  <c r="I48" i="320"/>
  <c r="I63" i="320" s="1"/>
  <c r="H48" i="320"/>
  <c r="F48" i="320"/>
  <c r="F63" i="320" s="1"/>
  <c r="AD63" i="319"/>
  <c r="AC63" i="319"/>
  <c r="Z63" i="319"/>
  <c r="Y63" i="319"/>
  <c r="V63" i="319"/>
  <c r="U63" i="319"/>
  <c r="N63" i="319"/>
  <c r="M63" i="319"/>
  <c r="L63" i="319"/>
  <c r="AA61" i="319"/>
  <c r="W61" i="319"/>
  <c r="S61" i="319"/>
  <c r="K61" i="319"/>
  <c r="J61" i="319"/>
  <c r="I61" i="319"/>
  <c r="H61" i="319"/>
  <c r="G61" i="319" s="1"/>
  <c r="E61" i="319"/>
  <c r="AA60" i="319"/>
  <c r="W60" i="319"/>
  <c r="S60" i="319"/>
  <c r="K60" i="319"/>
  <c r="J60" i="319"/>
  <c r="I60" i="319"/>
  <c r="G60" i="319" s="1"/>
  <c r="H60" i="319"/>
  <c r="AA59" i="319"/>
  <c r="W59" i="319"/>
  <c r="S59" i="319"/>
  <c r="K59" i="319"/>
  <c r="J59" i="319"/>
  <c r="I59" i="319"/>
  <c r="G59" i="319" s="1"/>
  <c r="H59" i="319"/>
  <c r="AA58" i="319"/>
  <c r="W58" i="319"/>
  <c r="S58" i="319"/>
  <c r="K58" i="319"/>
  <c r="J58" i="319"/>
  <c r="I58" i="319"/>
  <c r="G58" i="319" s="1"/>
  <c r="H58" i="319"/>
  <c r="AA57" i="319"/>
  <c r="W57" i="319"/>
  <c r="S57" i="319"/>
  <c r="R57" i="319"/>
  <c r="J57" i="319" s="1"/>
  <c r="G57" i="319" s="1"/>
  <c r="O57" i="319"/>
  <c r="K57" i="319"/>
  <c r="I57" i="319"/>
  <c r="H57" i="319"/>
  <c r="AA56" i="319"/>
  <c r="W56" i="319"/>
  <c r="S56" i="319"/>
  <c r="R56" i="319"/>
  <c r="O56" i="319" s="1"/>
  <c r="K56" i="319"/>
  <c r="AA55" i="319"/>
  <c r="W55" i="319"/>
  <c r="S55" i="319"/>
  <c r="R55" i="319"/>
  <c r="J55" i="319" s="1"/>
  <c r="G55" i="319" s="1"/>
  <c r="O55" i="319"/>
  <c r="K55" i="319"/>
  <c r="I55" i="319"/>
  <c r="H55" i="319"/>
  <c r="F55" i="319"/>
  <c r="AA54" i="319"/>
  <c r="H54" i="319"/>
  <c r="G54" i="319" s="1"/>
  <c r="S54" i="319"/>
  <c r="O54" i="319"/>
  <c r="K54" i="319"/>
  <c r="J54" i="319"/>
  <c r="I54" i="319"/>
  <c r="F54" i="319"/>
  <c r="AA53" i="319"/>
  <c r="W53" i="319"/>
  <c r="S53" i="319"/>
  <c r="R53" i="319"/>
  <c r="O53" i="319" s="1"/>
  <c r="K53" i="319"/>
  <c r="AA52" i="319"/>
  <c r="H52" i="319"/>
  <c r="S52" i="319"/>
  <c r="O52" i="319"/>
  <c r="K52" i="319"/>
  <c r="J52" i="319"/>
  <c r="I52" i="319"/>
  <c r="F52" i="319"/>
  <c r="AA51" i="319"/>
  <c r="X51" i="319"/>
  <c r="W51" i="319"/>
  <c r="T51" i="319"/>
  <c r="S51" i="319" s="1"/>
  <c r="J51" i="319"/>
  <c r="O51" i="319"/>
  <c r="K51" i="319"/>
  <c r="I51" i="319"/>
  <c r="H51" i="319"/>
  <c r="F51" i="319"/>
  <c r="AA50" i="319"/>
  <c r="W50" i="319"/>
  <c r="S50" i="319"/>
  <c r="R50" i="319"/>
  <c r="O50" i="319"/>
  <c r="K50" i="319"/>
  <c r="K63" i="319" s="1"/>
  <c r="AA49" i="319"/>
  <c r="W49" i="319"/>
  <c r="H49" i="319"/>
  <c r="J49" i="319"/>
  <c r="O49" i="319"/>
  <c r="K49" i="319"/>
  <c r="I49" i="319"/>
  <c r="F49" i="319"/>
  <c r="AB63" i="319"/>
  <c r="AA48" i="319"/>
  <c r="X48" i="319"/>
  <c r="X63" i="319" s="1"/>
  <c r="T48" i="319"/>
  <c r="T63" i="319" s="1"/>
  <c r="S48" i="319"/>
  <c r="O48" i="319"/>
  <c r="I48" i="319"/>
  <c r="I63" i="319" s="1"/>
  <c r="F48" i="319"/>
  <c r="AD63" i="318"/>
  <c r="AC63" i="318"/>
  <c r="AB63" i="318"/>
  <c r="Z63" i="318"/>
  <c r="Y63" i="318"/>
  <c r="X63" i="318"/>
  <c r="U63" i="318"/>
  <c r="N63" i="318"/>
  <c r="M63" i="318"/>
  <c r="L63" i="318"/>
  <c r="AA61" i="318"/>
  <c r="W61" i="318"/>
  <c r="S61" i="318"/>
  <c r="K61" i="318"/>
  <c r="J61" i="318"/>
  <c r="I61" i="318"/>
  <c r="G61" i="318" s="1"/>
  <c r="H61" i="318"/>
  <c r="E61" i="318"/>
  <c r="AA60" i="318"/>
  <c r="W60" i="318"/>
  <c r="S60" i="318"/>
  <c r="K60" i="318"/>
  <c r="J60" i="318"/>
  <c r="I60" i="318"/>
  <c r="H60" i="318"/>
  <c r="G60" i="318"/>
  <c r="AA59" i="318"/>
  <c r="W59" i="318"/>
  <c r="S59" i="318"/>
  <c r="K59" i="318"/>
  <c r="J59" i="318"/>
  <c r="I59" i="318"/>
  <c r="H59" i="318"/>
  <c r="G59" i="318"/>
  <c r="AA58" i="318"/>
  <c r="W58" i="318"/>
  <c r="S58" i="318"/>
  <c r="K58" i="318"/>
  <c r="J58" i="318"/>
  <c r="I58" i="318"/>
  <c r="H58" i="318"/>
  <c r="G58" i="318"/>
  <c r="AA57" i="318"/>
  <c r="W57" i="318"/>
  <c r="S57" i="318"/>
  <c r="R57" i="318"/>
  <c r="O57" i="318"/>
  <c r="K57" i="318"/>
  <c r="J57" i="318"/>
  <c r="I57" i="318"/>
  <c r="H57" i="318"/>
  <c r="G57" i="318" s="1"/>
  <c r="AA56" i="318"/>
  <c r="W56" i="318"/>
  <c r="S56" i="318"/>
  <c r="R56" i="318"/>
  <c r="O56" i="318"/>
  <c r="K56" i="318"/>
  <c r="AA55" i="318"/>
  <c r="W55" i="318"/>
  <c r="S55" i="318"/>
  <c r="R55" i="318"/>
  <c r="O55" i="318"/>
  <c r="K55" i="318"/>
  <c r="J55" i="318"/>
  <c r="I55" i="318"/>
  <c r="H55" i="318"/>
  <c r="G55" i="318" s="1"/>
  <c r="F55" i="318"/>
  <c r="AA54" i="318"/>
  <c r="W54" i="318"/>
  <c r="S54" i="318"/>
  <c r="O54" i="318"/>
  <c r="K54" i="318"/>
  <c r="J54" i="318"/>
  <c r="I54" i="318"/>
  <c r="H54" i="318"/>
  <c r="G54" i="318"/>
  <c r="F54" i="318"/>
  <c r="F63" i="318" s="1"/>
  <c r="AA53" i="318"/>
  <c r="W53" i="318"/>
  <c r="S53" i="318"/>
  <c r="R53" i="318"/>
  <c r="O53" i="318"/>
  <c r="K53" i="318"/>
  <c r="AA52" i="318"/>
  <c r="W52" i="318"/>
  <c r="O52" i="318"/>
  <c r="K52" i="318"/>
  <c r="J52" i="318"/>
  <c r="I52" i="318"/>
  <c r="F52" i="318"/>
  <c r="T52" i="318" s="1"/>
  <c r="AA51" i="318"/>
  <c r="W51" i="318"/>
  <c r="W63" i="318" s="1"/>
  <c r="O51" i="318"/>
  <c r="K51" i="318"/>
  <c r="I51" i="318"/>
  <c r="H51" i="318"/>
  <c r="F51" i="318"/>
  <c r="V51" i="318" s="1"/>
  <c r="AA50" i="318"/>
  <c r="W50" i="318"/>
  <c r="S50" i="318"/>
  <c r="R50" i="318"/>
  <c r="R63" i="318" s="1"/>
  <c r="K50" i="318"/>
  <c r="AA49" i="318"/>
  <c r="AA63" i="318" s="1"/>
  <c r="W49" i="318"/>
  <c r="S49" i="318"/>
  <c r="O49" i="318"/>
  <c r="K49" i="318"/>
  <c r="K63" i="318" s="1"/>
  <c r="J49" i="318"/>
  <c r="I49" i="318"/>
  <c r="H49" i="318"/>
  <c r="G49" i="318"/>
  <c r="F49" i="318"/>
  <c r="AA48" i="318"/>
  <c r="W48" i="318"/>
  <c r="V48" i="318"/>
  <c r="V63" i="318" s="1"/>
  <c r="S48" i="318"/>
  <c r="O48" i="318"/>
  <c r="J48" i="318"/>
  <c r="I48" i="318"/>
  <c r="G48" i="318" s="1"/>
  <c r="H48" i="318"/>
  <c r="F48" i="318"/>
  <c r="Q63" i="317"/>
  <c r="P63" i="317"/>
  <c r="M63" i="317"/>
  <c r="K61" i="317"/>
  <c r="I61" i="317"/>
  <c r="H61" i="317"/>
  <c r="F61" i="317"/>
  <c r="R61" i="317" s="1"/>
  <c r="K60" i="317"/>
  <c r="I60" i="317"/>
  <c r="H60" i="317"/>
  <c r="F60" i="317"/>
  <c r="K59" i="317"/>
  <c r="I59" i="317"/>
  <c r="H59" i="317"/>
  <c r="F59" i="317"/>
  <c r="R59" i="317" s="1"/>
  <c r="K58" i="317"/>
  <c r="I58" i="317"/>
  <c r="H58" i="317"/>
  <c r="F58" i="317"/>
  <c r="R58" i="317" s="1"/>
  <c r="O57" i="317"/>
  <c r="K57" i="317"/>
  <c r="I57" i="317"/>
  <c r="H57" i="317"/>
  <c r="G57" i="317" s="1"/>
  <c r="F57" i="317"/>
  <c r="R56" i="317"/>
  <c r="O56" i="317" s="1"/>
  <c r="N56" i="317"/>
  <c r="J56" i="317" s="1"/>
  <c r="I56" i="317"/>
  <c r="G56" i="317" s="1"/>
  <c r="H56" i="317"/>
  <c r="O55" i="317"/>
  <c r="L55" i="317"/>
  <c r="H55" i="317" s="1"/>
  <c r="I55" i="317"/>
  <c r="F55" i="317"/>
  <c r="K55" i="317" s="1"/>
  <c r="I54" i="317"/>
  <c r="F54" i="317"/>
  <c r="R53" i="317"/>
  <c r="O53" i="317"/>
  <c r="N53" i="317"/>
  <c r="K53" i="317" s="1"/>
  <c r="I53" i="317"/>
  <c r="H53" i="317"/>
  <c r="O52" i="317"/>
  <c r="K52" i="317"/>
  <c r="I52" i="317"/>
  <c r="F52" i="317"/>
  <c r="J52" i="317" s="1"/>
  <c r="G52" i="317" s="1"/>
  <c r="O51" i="317"/>
  <c r="K51" i="317"/>
  <c r="I51" i="317"/>
  <c r="H51" i="317"/>
  <c r="F51" i="317"/>
  <c r="R50" i="317"/>
  <c r="O50" i="317"/>
  <c r="N50" i="317"/>
  <c r="K50" i="317"/>
  <c r="J50" i="317"/>
  <c r="G50" i="317" s="1"/>
  <c r="I50" i="317"/>
  <c r="H50" i="317"/>
  <c r="N49" i="317"/>
  <c r="K49" i="317"/>
  <c r="I49" i="317"/>
  <c r="H49" i="317"/>
  <c r="F49" i="317"/>
  <c r="R49" i="317" s="1"/>
  <c r="K48" i="317"/>
  <c r="I48" i="317"/>
  <c r="I63" i="317" s="1"/>
  <c r="H48" i="317"/>
  <c r="F48" i="317"/>
  <c r="AD63" i="316"/>
  <c r="AC63" i="316"/>
  <c r="AB63" i="316"/>
  <c r="Z63" i="316"/>
  <c r="Y63" i="316"/>
  <c r="X63" i="316"/>
  <c r="U63" i="316"/>
  <c r="N63" i="316"/>
  <c r="M63" i="316"/>
  <c r="L63" i="316"/>
  <c r="F63" i="316"/>
  <c r="AA61" i="316"/>
  <c r="W61" i="316"/>
  <c r="S61" i="316"/>
  <c r="K61" i="316"/>
  <c r="J61" i="316"/>
  <c r="I61" i="316"/>
  <c r="H61" i="316"/>
  <c r="G61" i="316"/>
  <c r="E61" i="316"/>
  <c r="AA60" i="316"/>
  <c r="W60" i="316"/>
  <c r="S60" i="316"/>
  <c r="K60" i="316"/>
  <c r="J60" i="316"/>
  <c r="I60" i="316"/>
  <c r="H60" i="316"/>
  <c r="G60" i="316" s="1"/>
  <c r="AA59" i="316"/>
  <c r="W59" i="316"/>
  <c r="S59" i="316"/>
  <c r="K59" i="316"/>
  <c r="J59" i="316"/>
  <c r="I59" i="316"/>
  <c r="H59" i="316"/>
  <c r="G59" i="316" s="1"/>
  <c r="AA58" i="316"/>
  <c r="W58" i="316"/>
  <c r="S58" i="316"/>
  <c r="K58" i="316"/>
  <c r="J58" i="316"/>
  <c r="I58" i="316"/>
  <c r="H58" i="316"/>
  <c r="G58" i="316" s="1"/>
  <c r="AA57" i="316"/>
  <c r="W57" i="316"/>
  <c r="S57" i="316"/>
  <c r="R57" i="316"/>
  <c r="O57" i="316"/>
  <c r="K57" i="316"/>
  <c r="J57" i="316"/>
  <c r="I57" i="316"/>
  <c r="H57" i="316"/>
  <c r="G57" i="316" s="1"/>
  <c r="AA56" i="316"/>
  <c r="W56" i="316"/>
  <c r="S56" i="316"/>
  <c r="R56" i="316"/>
  <c r="O56" i="316"/>
  <c r="K56" i="316"/>
  <c r="AA55" i="316"/>
  <c r="W55" i="316"/>
  <c r="S55" i="316"/>
  <c r="R55" i="316"/>
  <c r="O55" i="316"/>
  <c r="K55" i="316"/>
  <c r="J55" i="316"/>
  <c r="I55" i="316"/>
  <c r="H55" i="316"/>
  <c r="G55" i="316" s="1"/>
  <c r="F55" i="316"/>
  <c r="AA54" i="316"/>
  <c r="W54" i="316"/>
  <c r="S54" i="316"/>
  <c r="O54" i="316"/>
  <c r="K54" i="316"/>
  <c r="J54" i="316"/>
  <c r="I54" i="316"/>
  <c r="H54" i="316"/>
  <c r="G54" i="316"/>
  <c r="F54" i="316"/>
  <c r="AA53" i="316"/>
  <c r="W53" i="316"/>
  <c r="S53" i="316"/>
  <c r="R53" i="316"/>
  <c r="O53" i="316" s="1"/>
  <c r="K53" i="316"/>
  <c r="AA52" i="316"/>
  <c r="W52" i="316"/>
  <c r="O52" i="316"/>
  <c r="K52" i="316"/>
  <c r="J52" i="316"/>
  <c r="I52" i="316"/>
  <c r="F52" i="316"/>
  <c r="T52" i="316" s="1"/>
  <c r="AA51" i="316"/>
  <c r="W51" i="316"/>
  <c r="W63" i="316" s="1"/>
  <c r="O51" i="316"/>
  <c r="K51" i="316"/>
  <c r="I51" i="316"/>
  <c r="H51" i="316"/>
  <c r="F51" i="316"/>
  <c r="V51" i="316" s="1"/>
  <c r="AA50" i="316"/>
  <c r="W50" i="316"/>
  <c r="S50" i="316"/>
  <c r="R50" i="316"/>
  <c r="R63" i="316" s="1"/>
  <c r="K50" i="316"/>
  <c r="AA49" i="316"/>
  <c r="W49" i="316"/>
  <c r="S49" i="316"/>
  <c r="O49" i="316"/>
  <c r="K49" i="316"/>
  <c r="K63" i="316" s="1"/>
  <c r="J49" i="316"/>
  <c r="I49" i="316"/>
  <c r="H49" i="316"/>
  <c r="F49" i="316"/>
  <c r="AA48" i="316"/>
  <c r="AA63" i="316" s="1"/>
  <c r="W48" i="316"/>
  <c r="V48" i="316"/>
  <c r="S48" i="316"/>
  <c r="O48" i="316"/>
  <c r="J48" i="316"/>
  <c r="I48" i="316"/>
  <c r="I63" i="316" s="1"/>
  <c r="H48" i="316"/>
  <c r="G48" i="316" s="1"/>
  <c r="F48" i="316"/>
  <c r="AD63" i="315"/>
  <c r="AC63" i="315"/>
  <c r="AB63" i="315"/>
  <c r="Z63" i="315"/>
  <c r="Y63" i="315"/>
  <c r="X63" i="315"/>
  <c r="U63" i="315"/>
  <c r="N63" i="315"/>
  <c r="M63" i="315"/>
  <c r="L63" i="315"/>
  <c r="AA61" i="315"/>
  <c r="W61" i="315"/>
  <c r="S61" i="315"/>
  <c r="K61" i="315"/>
  <c r="J61" i="315"/>
  <c r="I61" i="315"/>
  <c r="H61" i="315"/>
  <c r="G61" i="315"/>
  <c r="E61" i="315"/>
  <c r="AA60" i="315"/>
  <c r="W60" i="315"/>
  <c r="S60" i="315"/>
  <c r="K60" i="315"/>
  <c r="J60" i="315"/>
  <c r="I60" i="315"/>
  <c r="H60" i="315"/>
  <c r="G60" i="315"/>
  <c r="AA59" i="315"/>
  <c r="W59" i="315"/>
  <c r="S59" i="315"/>
  <c r="K59" i="315"/>
  <c r="J59" i="315"/>
  <c r="I59" i="315"/>
  <c r="H59" i="315"/>
  <c r="G59" i="315"/>
  <c r="AA58" i="315"/>
  <c r="W58" i="315"/>
  <c r="S58" i="315"/>
  <c r="K58" i="315"/>
  <c r="J58" i="315"/>
  <c r="I58" i="315"/>
  <c r="H58" i="315"/>
  <c r="G58" i="315"/>
  <c r="AA57" i="315"/>
  <c r="W57" i="315"/>
  <c r="S57" i="315"/>
  <c r="R57" i="315"/>
  <c r="O57" i="315"/>
  <c r="K57" i="315"/>
  <c r="J57" i="315"/>
  <c r="I57" i="315"/>
  <c r="H57" i="315"/>
  <c r="G57" i="315" s="1"/>
  <c r="AA56" i="315"/>
  <c r="W56" i="315"/>
  <c r="S56" i="315"/>
  <c r="R56" i="315"/>
  <c r="O56" i="315"/>
  <c r="K56" i="315"/>
  <c r="AA55" i="315"/>
  <c r="W55" i="315"/>
  <c r="S55" i="315"/>
  <c r="R55" i="315"/>
  <c r="O55" i="315"/>
  <c r="K55" i="315"/>
  <c r="J55" i="315"/>
  <c r="I55" i="315"/>
  <c r="H55" i="315"/>
  <c r="G55" i="315" s="1"/>
  <c r="F55" i="315"/>
  <c r="AA54" i="315"/>
  <c r="W54" i="315"/>
  <c r="S54" i="315"/>
  <c r="O54" i="315"/>
  <c r="K54" i="315"/>
  <c r="J54" i="315"/>
  <c r="I54" i="315"/>
  <c r="G54" i="315" s="1"/>
  <c r="H54" i="315"/>
  <c r="F54" i="315"/>
  <c r="AA53" i="315"/>
  <c r="W53" i="315"/>
  <c r="S53" i="315"/>
  <c r="R53" i="315"/>
  <c r="O53" i="315" s="1"/>
  <c r="K53" i="315"/>
  <c r="AA52" i="315"/>
  <c r="W52" i="315"/>
  <c r="O52" i="315"/>
  <c r="K52" i="315"/>
  <c r="J52" i="315"/>
  <c r="I52" i="315"/>
  <c r="F52" i="315"/>
  <c r="T52" i="315" s="1"/>
  <c r="AA51" i="315"/>
  <c r="W51" i="315"/>
  <c r="W63" i="315" s="1"/>
  <c r="O51" i="315"/>
  <c r="K51" i="315"/>
  <c r="I51" i="315"/>
  <c r="H51" i="315"/>
  <c r="F51" i="315"/>
  <c r="V51" i="315" s="1"/>
  <c r="AA50" i="315"/>
  <c r="W50" i="315"/>
  <c r="S50" i="315"/>
  <c r="R50" i="315"/>
  <c r="R63" i="315" s="1"/>
  <c r="K50" i="315"/>
  <c r="AA49" i="315"/>
  <c r="W49" i="315"/>
  <c r="S49" i="315"/>
  <c r="O49" i="315"/>
  <c r="K49" i="315"/>
  <c r="K63" i="315" s="1"/>
  <c r="J49" i="315"/>
  <c r="I49" i="315"/>
  <c r="H49" i="315"/>
  <c r="G49" i="315"/>
  <c r="F49" i="315"/>
  <c r="AA48" i="315"/>
  <c r="AA63" i="315" s="1"/>
  <c r="W48" i="315"/>
  <c r="V48" i="315"/>
  <c r="S48" i="315"/>
  <c r="O48" i="315"/>
  <c r="J48" i="315"/>
  <c r="I48" i="315"/>
  <c r="I63" i="315" s="1"/>
  <c r="H48" i="315"/>
  <c r="G48" i="315" s="1"/>
  <c r="F48" i="315"/>
  <c r="AD63" i="314"/>
  <c r="AC63" i="314"/>
  <c r="AB63" i="314"/>
  <c r="Y35" i="24" s="1"/>
  <c r="Y31" i="24" s="1"/>
  <c r="Z63" i="314"/>
  <c r="Y63" i="314"/>
  <c r="X63" i="314"/>
  <c r="U35" i="24" s="1"/>
  <c r="U31" i="24" s="1"/>
  <c r="V63" i="314"/>
  <c r="U63" i="314"/>
  <c r="T63" i="314"/>
  <c r="Q35" i="24" s="1"/>
  <c r="Q31" i="24" s="1"/>
  <c r="N63" i="314"/>
  <c r="M63" i="314"/>
  <c r="L63" i="314"/>
  <c r="AA61" i="314"/>
  <c r="W61" i="314"/>
  <c r="S61" i="314"/>
  <c r="K61" i="314"/>
  <c r="J61" i="314"/>
  <c r="I61" i="314"/>
  <c r="H61" i="314"/>
  <c r="G61" i="314" s="1"/>
  <c r="F61" i="314"/>
  <c r="AA60" i="314"/>
  <c r="W60" i="314"/>
  <c r="S60" i="314"/>
  <c r="K60" i="314"/>
  <c r="J60" i="314"/>
  <c r="I60" i="314"/>
  <c r="H60" i="314"/>
  <c r="G60" i="314" s="1"/>
  <c r="AA59" i="314"/>
  <c r="W59" i="314"/>
  <c r="S59" i="314"/>
  <c r="K59" i="314"/>
  <c r="J59" i="314"/>
  <c r="I59" i="314"/>
  <c r="H59" i="314"/>
  <c r="G59" i="314" s="1"/>
  <c r="AA58" i="314"/>
  <c r="W58" i="314"/>
  <c r="S58" i="314"/>
  <c r="K58" i="314"/>
  <c r="J58" i="314"/>
  <c r="I58" i="314"/>
  <c r="H58" i="314"/>
  <c r="G58" i="314" s="1"/>
  <c r="AA57" i="314"/>
  <c r="W57" i="314"/>
  <c r="S57" i="314"/>
  <c r="J57" i="314"/>
  <c r="O57" i="314"/>
  <c r="K57" i="314"/>
  <c r="I57" i="314"/>
  <c r="H57" i="314"/>
  <c r="AA56" i="314"/>
  <c r="W56" i="314"/>
  <c r="S56" i="314"/>
  <c r="R56" i="314"/>
  <c r="O56" i="314"/>
  <c r="K56" i="314"/>
  <c r="AA55" i="314"/>
  <c r="W55" i="314"/>
  <c r="S55" i="314"/>
  <c r="R55" i="314"/>
  <c r="R63" i="314" s="1"/>
  <c r="O35" i="24" s="1"/>
  <c r="O55" i="314"/>
  <c r="K55" i="314"/>
  <c r="J55" i="314"/>
  <c r="I55" i="314"/>
  <c r="H55" i="314"/>
  <c r="G55" i="314" s="1"/>
  <c r="F55" i="314"/>
  <c r="AA54" i="314"/>
  <c r="W54" i="314"/>
  <c r="S54" i="314"/>
  <c r="O54" i="314"/>
  <c r="K54" i="314"/>
  <c r="J54" i="314"/>
  <c r="I54" i="314"/>
  <c r="H54" i="314"/>
  <c r="G54" i="314" s="1"/>
  <c r="F54" i="314"/>
  <c r="AA53" i="314"/>
  <c r="W53" i="314"/>
  <c r="S53" i="314"/>
  <c r="R53" i="314"/>
  <c r="O53" i="314" s="1"/>
  <c r="K53" i="314"/>
  <c r="AA52" i="314"/>
  <c r="W52" i="314"/>
  <c r="S52" i="314"/>
  <c r="O52" i="314"/>
  <c r="K52" i="314"/>
  <c r="J52" i="314"/>
  <c r="I52" i="314"/>
  <c r="H52" i="314"/>
  <c r="G52" i="314" s="1"/>
  <c r="F52" i="314"/>
  <c r="AA51" i="314"/>
  <c r="W51" i="314"/>
  <c r="S51" i="314"/>
  <c r="O51" i="314"/>
  <c r="K51" i="314"/>
  <c r="J51" i="314"/>
  <c r="I51" i="314"/>
  <c r="H51" i="314"/>
  <c r="G51" i="314" s="1"/>
  <c r="F51" i="314"/>
  <c r="AA50" i="314"/>
  <c r="W50" i="314"/>
  <c r="S50" i="314"/>
  <c r="R50" i="314"/>
  <c r="O50" i="314"/>
  <c r="K50" i="314"/>
  <c r="AA49" i="314"/>
  <c r="W49" i="314"/>
  <c r="S49" i="314"/>
  <c r="O49" i="314"/>
  <c r="K49" i="314"/>
  <c r="K63" i="314" s="1"/>
  <c r="J49" i="314"/>
  <c r="I49" i="314"/>
  <c r="H49" i="314"/>
  <c r="G49" i="314" s="1"/>
  <c r="F49" i="314"/>
  <c r="AA48" i="314"/>
  <c r="W48" i="314"/>
  <c r="S48" i="314"/>
  <c r="J48" i="314"/>
  <c r="I48" i="314"/>
  <c r="I63" i="314" s="1"/>
  <c r="F48" i="314"/>
  <c r="Q63" i="313"/>
  <c r="P63" i="313"/>
  <c r="M63" i="313"/>
  <c r="K61" i="313"/>
  <c r="I61" i="313"/>
  <c r="H61" i="313"/>
  <c r="F61" i="313"/>
  <c r="R61" i="313" s="1"/>
  <c r="K60" i="313"/>
  <c r="I60" i="313"/>
  <c r="H60" i="313"/>
  <c r="F60" i="313"/>
  <c r="R60" i="313" s="1"/>
  <c r="K59" i="313"/>
  <c r="I59" i="313"/>
  <c r="H59" i="313"/>
  <c r="F59" i="313"/>
  <c r="R59" i="313" s="1"/>
  <c r="K58" i="313"/>
  <c r="I58" i="313"/>
  <c r="H58" i="313"/>
  <c r="F58" i="313"/>
  <c r="R58" i="313" s="1"/>
  <c r="O57" i="313"/>
  <c r="K57" i="313"/>
  <c r="I57" i="313"/>
  <c r="H57" i="313"/>
  <c r="F57" i="313"/>
  <c r="J57" i="313" s="1"/>
  <c r="R56" i="313"/>
  <c r="O56" i="313" s="1"/>
  <c r="N56" i="313"/>
  <c r="K56" i="313"/>
  <c r="J56" i="313"/>
  <c r="I56" i="313"/>
  <c r="G56" i="313" s="1"/>
  <c r="H56" i="313"/>
  <c r="R55" i="313"/>
  <c r="O55" i="313" s="1"/>
  <c r="L55" i="313"/>
  <c r="K55" i="313" s="1"/>
  <c r="I55" i="313"/>
  <c r="H55" i="313"/>
  <c r="G55" i="313" s="1"/>
  <c r="F55" i="313"/>
  <c r="N55" i="313" s="1"/>
  <c r="J55" i="313" s="1"/>
  <c r="N54" i="313"/>
  <c r="L54" i="313"/>
  <c r="H54" i="313" s="1"/>
  <c r="I54" i="313"/>
  <c r="F54" i="313"/>
  <c r="R54" i="313" s="1"/>
  <c r="O54" i="313" s="1"/>
  <c r="R53" i="313"/>
  <c r="O53" i="313" s="1"/>
  <c r="N53" i="313"/>
  <c r="K53" i="313" s="1"/>
  <c r="I53" i="313"/>
  <c r="H53" i="313"/>
  <c r="O52" i="313"/>
  <c r="N52" i="313"/>
  <c r="K52" i="313" s="1"/>
  <c r="I52" i="313"/>
  <c r="F52" i="313"/>
  <c r="J52" i="313" s="1"/>
  <c r="O51" i="313"/>
  <c r="K51" i="313"/>
  <c r="I51" i="313"/>
  <c r="I63" i="313" s="1"/>
  <c r="H51" i="313"/>
  <c r="F51" i="313"/>
  <c r="J51" i="313" s="1"/>
  <c r="R50" i="313"/>
  <c r="O50" i="313" s="1"/>
  <c r="N50" i="313"/>
  <c r="K50" i="313" s="1"/>
  <c r="I50" i="313"/>
  <c r="H50" i="313"/>
  <c r="N49" i="313"/>
  <c r="K49" i="313" s="1"/>
  <c r="I49" i="313"/>
  <c r="H49" i="313"/>
  <c r="F49" i="313"/>
  <c r="R49" i="313" s="1"/>
  <c r="O49" i="313" s="1"/>
  <c r="K48" i="313"/>
  <c r="I48" i="313"/>
  <c r="H48" i="313"/>
  <c r="H63" i="313" s="1"/>
  <c r="E34" i="24" s="1"/>
  <c r="F48" i="313"/>
  <c r="Q63" i="312"/>
  <c r="P63" i="312"/>
  <c r="M63" i="312"/>
  <c r="K61" i="312"/>
  <c r="I61" i="312"/>
  <c r="H61" i="312"/>
  <c r="F61" i="312"/>
  <c r="R61" i="312" s="1"/>
  <c r="K60" i="312"/>
  <c r="I60" i="312"/>
  <c r="H60" i="312"/>
  <c r="F60" i="312"/>
  <c r="K59" i="312"/>
  <c r="I59" i="312"/>
  <c r="H59" i="312"/>
  <c r="F59" i="312"/>
  <c r="R59" i="312" s="1"/>
  <c r="K58" i="312"/>
  <c r="I58" i="312"/>
  <c r="H58" i="312"/>
  <c r="F58" i="312"/>
  <c r="R58" i="312" s="1"/>
  <c r="O57" i="312"/>
  <c r="K57" i="312"/>
  <c r="I57" i="312"/>
  <c r="H57" i="312"/>
  <c r="F57" i="312"/>
  <c r="R56" i="312"/>
  <c r="O56" i="312" s="1"/>
  <c r="N56" i="312"/>
  <c r="K56" i="312"/>
  <c r="J56" i="312"/>
  <c r="I56" i="312"/>
  <c r="G56" i="312" s="1"/>
  <c r="H56" i="312"/>
  <c r="R55" i="312"/>
  <c r="O55" i="312" s="1"/>
  <c r="L55" i="312"/>
  <c r="K55" i="312" s="1"/>
  <c r="I55" i="312"/>
  <c r="F55" i="312"/>
  <c r="N55" i="312" s="1"/>
  <c r="J55" i="312" s="1"/>
  <c r="N54" i="312"/>
  <c r="L54" i="312"/>
  <c r="H54" i="312" s="1"/>
  <c r="I54" i="312"/>
  <c r="F54" i="312"/>
  <c r="R54" i="312" s="1"/>
  <c r="O54" i="312" s="1"/>
  <c r="R53" i="312"/>
  <c r="O53" i="312" s="1"/>
  <c r="N53" i="312"/>
  <c r="K53" i="312" s="1"/>
  <c r="I53" i="312"/>
  <c r="H53" i="312"/>
  <c r="O52" i="312"/>
  <c r="K52" i="312"/>
  <c r="I52" i="312"/>
  <c r="F52" i="312"/>
  <c r="J52" i="312" s="1"/>
  <c r="O51" i="312"/>
  <c r="K51" i="312"/>
  <c r="I51" i="312"/>
  <c r="I63" i="312" s="1"/>
  <c r="H51" i="312"/>
  <c r="F51" i="312"/>
  <c r="J51" i="312" s="1"/>
  <c r="R50" i="312"/>
  <c r="O50" i="312" s="1"/>
  <c r="N50" i="312"/>
  <c r="K50" i="312" s="1"/>
  <c r="J50" i="312"/>
  <c r="I50" i="312"/>
  <c r="H50" i="312"/>
  <c r="G50" i="312" s="1"/>
  <c r="N49" i="312"/>
  <c r="K49" i="312" s="1"/>
  <c r="I49" i="312"/>
  <c r="H49" i="312"/>
  <c r="F49" i="312"/>
  <c r="R49" i="312" s="1"/>
  <c r="K48" i="312"/>
  <c r="I48" i="312"/>
  <c r="H48" i="312"/>
  <c r="F48" i="312"/>
  <c r="AD63" i="311"/>
  <c r="AC63" i="311"/>
  <c r="Z63" i="311"/>
  <c r="Y63" i="311"/>
  <c r="U63" i="311"/>
  <c r="N63" i="311"/>
  <c r="M63" i="311"/>
  <c r="L63" i="311"/>
  <c r="AA61" i="311"/>
  <c r="W61" i="311"/>
  <c r="S61" i="311"/>
  <c r="K61" i="311"/>
  <c r="J61" i="311"/>
  <c r="I61" i="311"/>
  <c r="G61" i="311" s="1"/>
  <c r="H61" i="311"/>
  <c r="E61" i="311"/>
  <c r="AA60" i="311"/>
  <c r="W60" i="311"/>
  <c r="S60" i="311"/>
  <c r="K60" i="311"/>
  <c r="J60" i="311"/>
  <c r="I60" i="311"/>
  <c r="H60" i="311"/>
  <c r="G60" i="311" s="1"/>
  <c r="AA59" i="311"/>
  <c r="W59" i="311"/>
  <c r="S59" i="311"/>
  <c r="K59" i="311"/>
  <c r="J59" i="311"/>
  <c r="I59" i="311"/>
  <c r="H59" i="311"/>
  <c r="G59" i="311" s="1"/>
  <c r="AA58" i="311"/>
  <c r="W58" i="311"/>
  <c r="S58" i="311"/>
  <c r="K58" i="311"/>
  <c r="J58" i="311"/>
  <c r="I58" i="311"/>
  <c r="H58" i="311"/>
  <c r="G58" i="311" s="1"/>
  <c r="AA57" i="311"/>
  <c r="W57" i="311"/>
  <c r="S57" i="311"/>
  <c r="R57" i="311"/>
  <c r="O57" i="311"/>
  <c r="K57" i="311"/>
  <c r="J57" i="311"/>
  <c r="G57" i="311" s="1"/>
  <c r="I57" i="311"/>
  <c r="H57" i="311"/>
  <c r="AA56" i="311"/>
  <c r="W56" i="311"/>
  <c r="S56" i="311"/>
  <c r="R56" i="311"/>
  <c r="O56" i="311"/>
  <c r="K56" i="311"/>
  <c r="X55" i="311"/>
  <c r="H55" i="311" s="1"/>
  <c r="G55" i="311" s="1"/>
  <c r="S55" i="311"/>
  <c r="O55" i="311"/>
  <c r="K55" i="311"/>
  <c r="J55" i="311"/>
  <c r="I55" i="311"/>
  <c r="F55" i="311"/>
  <c r="AB55" i="311" s="1"/>
  <c r="AA54" i="311"/>
  <c r="W54" i="311"/>
  <c r="O54" i="311"/>
  <c r="K54" i="311"/>
  <c r="J54" i="311"/>
  <c r="I54" i="311"/>
  <c r="F54" i="311"/>
  <c r="T54" i="311" s="1"/>
  <c r="AA53" i="311"/>
  <c r="W53" i="311"/>
  <c r="V53" i="311"/>
  <c r="S53" i="311" s="1"/>
  <c r="R53" i="311"/>
  <c r="O53" i="311"/>
  <c r="K53" i="311"/>
  <c r="AA52" i="311"/>
  <c r="W52" i="311"/>
  <c r="S52" i="311"/>
  <c r="O52" i="311"/>
  <c r="K52" i="311"/>
  <c r="K63" i="311" s="1"/>
  <c r="J52" i="311"/>
  <c r="I52" i="311"/>
  <c r="G52" i="311" s="1"/>
  <c r="H52" i="311"/>
  <c r="F52" i="311"/>
  <c r="AA51" i="311"/>
  <c r="W51" i="311"/>
  <c r="V51" i="311"/>
  <c r="O51" i="311"/>
  <c r="K51" i="311"/>
  <c r="I51" i="311"/>
  <c r="H51" i="311"/>
  <c r="F51" i="311"/>
  <c r="AA50" i="311"/>
  <c r="W50" i="311"/>
  <c r="S50" i="311"/>
  <c r="R50" i="311"/>
  <c r="R63" i="311" s="1"/>
  <c r="K50" i="311"/>
  <c r="AA49" i="311"/>
  <c r="W49" i="311"/>
  <c r="S49" i="311"/>
  <c r="O49" i="311"/>
  <c r="K49" i="311"/>
  <c r="J49" i="311"/>
  <c r="G49" i="311" s="1"/>
  <c r="I49" i="311"/>
  <c r="H49" i="311"/>
  <c r="F49" i="311"/>
  <c r="AA48" i="311"/>
  <c r="W48" i="311"/>
  <c r="V48" i="311"/>
  <c r="S48" i="311"/>
  <c r="O48" i="311"/>
  <c r="J48" i="311"/>
  <c r="I48" i="311"/>
  <c r="I63" i="311" s="1"/>
  <c r="H48" i="311"/>
  <c r="G48" i="311" s="1"/>
  <c r="F48" i="311"/>
  <c r="AD63" i="265"/>
  <c r="AC63" i="265"/>
  <c r="Z63" i="265"/>
  <c r="Y63" i="265"/>
  <c r="U63" i="265"/>
  <c r="N63" i="265"/>
  <c r="M63" i="265"/>
  <c r="L63" i="265"/>
  <c r="AA61" i="265"/>
  <c r="W61" i="265"/>
  <c r="S61" i="265"/>
  <c r="K61" i="265"/>
  <c r="J61" i="265"/>
  <c r="I61" i="265"/>
  <c r="H61" i="265"/>
  <c r="G61" i="265"/>
  <c r="E61" i="265"/>
  <c r="AA60" i="265"/>
  <c r="W60" i="265"/>
  <c r="S60" i="265"/>
  <c r="K60" i="265"/>
  <c r="J60" i="265"/>
  <c r="I60" i="265"/>
  <c r="H60" i="265"/>
  <c r="G60" i="265" s="1"/>
  <c r="AA59" i="265"/>
  <c r="W59" i="265"/>
  <c r="S59" i="265"/>
  <c r="K59" i="265"/>
  <c r="J59" i="265"/>
  <c r="I59" i="265"/>
  <c r="H59" i="265"/>
  <c r="G59" i="265" s="1"/>
  <c r="AA58" i="265"/>
  <c r="W58" i="265"/>
  <c r="S58" i="265"/>
  <c r="K58" i="265"/>
  <c r="J58" i="265"/>
  <c r="I58" i="265"/>
  <c r="H58" i="265"/>
  <c r="G58" i="265" s="1"/>
  <c r="AA57" i="265"/>
  <c r="W57" i="265"/>
  <c r="S57" i="265"/>
  <c r="R57" i="265"/>
  <c r="O57" i="265" s="1"/>
  <c r="K57" i="265"/>
  <c r="J57" i="265"/>
  <c r="G57" i="265" s="1"/>
  <c r="I57" i="265"/>
  <c r="H57" i="265"/>
  <c r="AA56" i="265"/>
  <c r="W56" i="265"/>
  <c r="S56" i="265"/>
  <c r="R56" i="265"/>
  <c r="O56" i="265"/>
  <c r="K56" i="265"/>
  <c r="X55" i="265"/>
  <c r="W55" i="265" s="1"/>
  <c r="S55" i="265"/>
  <c r="O55" i="265"/>
  <c r="K55" i="265"/>
  <c r="J55" i="265"/>
  <c r="I55" i="265"/>
  <c r="F55" i="265"/>
  <c r="AB55" i="265" s="1"/>
  <c r="AA54" i="265"/>
  <c r="W54" i="265"/>
  <c r="O54" i="265"/>
  <c r="K54" i="265"/>
  <c r="J54" i="265"/>
  <c r="I54" i="265"/>
  <c r="F54" i="265"/>
  <c r="T54" i="265" s="1"/>
  <c r="AA53" i="265"/>
  <c r="W53" i="265"/>
  <c r="V53" i="265"/>
  <c r="S53" i="265" s="1"/>
  <c r="R53" i="265"/>
  <c r="O53" i="265" s="1"/>
  <c r="K53" i="265"/>
  <c r="AA52" i="265"/>
  <c r="W52" i="265"/>
  <c r="S52" i="265"/>
  <c r="O52" i="265"/>
  <c r="K52" i="265"/>
  <c r="K63" i="265" s="1"/>
  <c r="J52" i="265"/>
  <c r="I52" i="265"/>
  <c r="H52" i="265"/>
  <c r="G52" i="265"/>
  <c r="F52" i="265"/>
  <c r="AA51" i="265"/>
  <c r="W51" i="265"/>
  <c r="V51" i="265"/>
  <c r="V63" i="265" s="1"/>
  <c r="O51" i="265"/>
  <c r="K51" i="265"/>
  <c r="I51" i="265"/>
  <c r="H51" i="265"/>
  <c r="F51" i="265"/>
  <c r="AA50" i="265"/>
  <c r="W50" i="265"/>
  <c r="S50" i="265"/>
  <c r="R50" i="265"/>
  <c r="R63" i="265" s="1"/>
  <c r="K50" i="265"/>
  <c r="AA49" i="265"/>
  <c r="W49" i="265"/>
  <c r="S49" i="265"/>
  <c r="O49" i="265"/>
  <c r="K49" i="265"/>
  <c r="J49" i="265"/>
  <c r="G49" i="265" s="1"/>
  <c r="I49" i="265"/>
  <c r="H49" i="265"/>
  <c r="F49" i="265"/>
  <c r="AA48" i="265"/>
  <c r="W48" i="265"/>
  <c r="V48" i="265"/>
  <c r="S48" i="265"/>
  <c r="O48" i="265"/>
  <c r="J48" i="265"/>
  <c r="I48" i="265"/>
  <c r="I63" i="265" s="1"/>
  <c r="H48" i="265"/>
  <c r="G48" i="265" s="1"/>
  <c r="F48" i="265"/>
  <c r="AD63" i="168"/>
  <c r="AC63" i="168"/>
  <c r="Z63" i="168"/>
  <c r="Y63" i="168"/>
  <c r="U63" i="168"/>
  <c r="N63" i="168"/>
  <c r="M63" i="168"/>
  <c r="L63" i="168"/>
  <c r="AA61" i="168"/>
  <c r="W61" i="168"/>
  <c r="S61" i="168"/>
  <c r="K61" i="168"/>
  <c r="J61" i="168"/>
  <c r="I61" i="168"/>
  <c r="H61" i="168"/>
  <c r="G61" i="168"/>
  <c r="E61" i="168"/>
  <c r="AA60" i="168"/>
  <c r="W60" i="168"/>
  <c r="S60" i="168"/>
  <c r="K60" i="168"/>
  <c r="J60" i="168"/>
  <c r="I60" i="168"/>
  <c r="H60" i="168"/>
  <c r="G60" i="168"/>
  <c r="AA59" i="168"/>
  <c r="W59" i="168"/>
  <c r="S59" i="168"/>
  <c r="K59" i="168"/>
  <c r="J59" i="168"/>
  <c r="I59" i="168"/>
  <c r="H59" i="168"/>
  <c r="G59" i="168"/>
  <c r="AA58" i="168"/>
  <c r="W58" i="168"/>
  <c r="S58" i="168"/>
  <c r="K58" i="168"/>
  <c r="J58" i="168"/>
  <c r="I58" i="168"/>
  <c r="H58" i="168"/>
  <c r="G58" i="168"/>
  <c r="AA57" i="168"/>
  <c r="W57" i="168"/>
  <c r="S57" i="168"/>
  <c r="R57" i="168"/>
  <c r="O57" i="168"/>
  <c r="K57" i="168"/>
  <c r="J57" i="168"/>
  <c r="I57" i="168"/>
  <c r="H57" i="168"/>
  <c r="G57" i="168" s="1"/>
  <c r="AA56" i="168"/>
  <c r="W56" i="168"/>
  <c r="S56" i="168"/>
  <c r="R56" i="168"/>
  <c r="O56" i="168"/>
  <c r="K56" i="168"/>
  <c r="S55" i="168"/>
  <c r="O55" i="168"/>
  <c r="K55" i="168"/>
  <c r="J55" i="168"/>
  <c r="I55" i="168"/>
  <c r="F55" i="168"/>
  <c r="AB55" i="168" s="1"/>
  <c r="AA54" i="168"/>
  <c r="W54" i="168"/>
  <c r="O54" i="168"/>
  <c r="K54" i="168"/>
  <c r="J54" i="168"/>
  <c r="I54" i="168"/>
  <c r="F54" i="168"/>
  <c r="T54" i="168" s="1"/>
  <c r="AA53" i="168"/>
  <c r="W53" i="168"/>
  <c r="V53" i="168"/>
  <c r="S53" i="168"/>
  <c r="R53" i="168"/>
  <c r="O53" i="168"/>
  <c r="K53" i="168"/>
  <c r="AA52" i="168"/>
  <c r="W52" i="168"/>
  <c r="S52" i="168"/>
  <c r="O52" i="168"/>
  <c r="K52" i="168"/>
  <c r="J52" i="168"/>
  <c r="I52" i="168"/>
  <c r="H52" i="168"/>
  <c r="G52" i="168"/>
  <c r="F52" i="168"/>
  <c r="AA51" i="168"/>
  <c r="W51" i="168"/>
  <c r="V51" i="168"/>
  <c r="J51" i="168" s="1"/>
  <c r="S51" i="168"/>
  <c r="O51" i="168"/>
  <c r="K51" i="168"/>
  <c r="I51" i="168"/>
  <c r="H51" i="168"/>
  <c r="F51" i="168"/>
  <c r="AA50" i="168"/>
  <c r="W50" i="168"/>
  <c r="S50" i="168"/>
  <c r="R50" i="168"/>
  <c r="R63" i="168" s="1"/>
  <c r="O50" i="168"/>
  <c r="K50" i="168"/>
  <c r="AA49" i="168"/>
  <c r="W49" i="168"/>
  <c r="S49" i="168"/>
  <c r="O49" i="168"/>
  <c r="K49" i="168"/>
  <c r="K63" i="168" s="1"/>
  <c r="J49" i="168"/>
  <c r="I49" i="168"/>
  <c r="H49" i="168"/>
  <c r="G49" i="168" s="1"/>
  <c r="F49" i="168"/>
  <c r="AA48" i="168"/>
  <c r="W48" i="168"/>
  <c r="V48" i="168"/>
  <c r="O48" i="168"/>
  <c r="O63" i="168" s="1"/>
  <c r="I48" i="168"/>
  <c r="I63" i="168" s="1"/>
  <c r="H48" i="168"/>
  <c r="F48" i="168"/>
  <c r="Z64" i="167"/>
  <c r="Y64" i="167"/>
  <c r="U64" i="167"/>
  <c r="T64" i="167"/>
  <c r="Q64" i="167"/>
  <c r="P64" i="167"/>
  <c r="M64" i="167"/>
  <c r="AA62" i="167"/>
  <c r="W62" i="167"/>
  <c r="S62" i="167"/>
  <c r="R62" i="167"/>
  <c r="O62" i="167" s="1"/>
  <c r="K62" i="167"/>
  <c r="I62" i="167"/>
  <c r="H62" i="167"/>
  <c r="F62" i="167"/>
  <c r="AA61" i="167"/>
  <c r="X61" i="167"/>
  <c r="W61" i="167"/>
  <c r="S61" i="167"/>
  <c r="O61" i="167"/>
  <c r="K61" i="167"/>
  <c r="J61" i="167"/>
  <c r="I61" i="167"/>
  <c r="H61" i="167"/>
  <c r="G61" i="167" s="1"/>
  <c r="F61" i="167"/>
  <c r="AA60" i="167"/>
  <c r="X60" i="167"/>
  <c r="H60" i="167" s="1"/>
  <c r="G60" i="167" s="1"/>
  <c r="S60" i="167"/>
  <c r="O60" i="167"/>
  <c r="K60" i="167"/>
  <c r="J60" i="167"/>
  <c r="I60" i="167"/>
  <c r="F60" i="167"/>
  <c r="AA59" i="167"/>
  <c r="X59" i="167"/>
  <c r="W59" i="167"/>
  <c r="S59" i="167"/>
  <c r="O59" i="167"/>
  <c r="K59" i="167"/>
  <c r="J59" i="167"/>
  <c r="I59" i="167"/>
  <c r="H59" i="167"/>
  <c r="G59" i="167" s="1"/>
  <c r="F59" i="167"/>
  <c r="AA58" i="167"/>
  <c r="X58" i="167"/>
  <c r="X64" i="167" s="1"/>
  <c r="W58" i="167"/>
  <c r="S58" i="167"/>
  <c r="O58" i="167"/>
  <c r="K58" i="167"/>
  <c r="I58" i="167"/>
  <c r="H58" i="167"/>
  <c r="G58" i="167" s="1"/>
  <c r="F58" i="167"/>
  <c r="AA57" i="167"/>
  <c r="W57" i="167"/>
  <c r="S57" i="167"/>
  <c r="R57" i="167"/>
  <c r="O57" i="167" s="1"/>
  <c r="N57" i="167"/>
  <c r="K57" i="167" s="1"/>
  <c r="I57" i="167"/>
  <c r="H57" i="167"/>
  <c r="AA56" i="167"/>
  <c r="W56" i="167"/>
  <c r="S56" i="167"/>
  <c r="N56" i="167"/>
  <c r="L56" i="167"/>
  <c r="K56" i="167" s="1"/>
  <c r="I56" i="167"/>
  <c r="H56" i="167"/>
  <c r="F56" i="167"/>
  <c r="R56" i="167" s="1"/>
  <c r="AA55" i="167"/>
  <c r="W55" i="167"/>
  <c r="S55" i="167"/>
  <c r="R55" i="167"/>
  <c r="O55" i="167" s="1"/>
  <c r="N55" i="167"/>
  <c r="J55" i="167" s="1"/>
  <c r="I55" i="167"/>
  <c r="F55" i="167"/>
  <c r="L55" i="167" s="1"/>
  <c r="AA54" i="167"/>
  <c r="W54" i="167"/>
  <c r="S54" i="167"/>
  <c r="R54" i="167"/>
  <c r="O54" i="167"/>
  <c r="N54" i="167"/>
  <c r="J54" i="167" s="1"/>
  <c r="K54" i="167"/>
  <c r="I54" i="167"/>
  <c r="H54" i="167"/>
  <c r="AA53" i="167"/>
  <c r="W53" i="167"/>
  <c r="V53" i="167"/>
  <c r="S53" i="167"/>
  <c r="O53" i="167"/>
  <c r="K53" i="167"/>
  <c r="I53" i="167"/>
  <c r="F53" i="167"/>
  <c r="J53" i="167" s="1"/>
  <c r="G53" i="167" s="1"/>
  <c r="AA52" i="167"/>
  <c r="W52" i="167"/>
  <c r="V52" i="167"/>
  <c r="V64" i="167" s="1"/>
  <c r="S52" i="167"/>
  <c r="O52" i="167"/>
  <c r="K52" i="167"/>
  <c r="I52" i="167"/>
  <c r="H52" i="167"/>
  <c r="F52" i="167"/>
  <c r="J52" i="167" s="1"/>
  <c r="G52" i="167" s="1"/>
  <c r="AA51" i="167"/>
  <c r="W51" i="167"/>
  <c r="S51" i="167"/>
  <c r="R51" i="167"/>
  <c r="O51" i="167"/>
  <c r="N51" i="167"/>
  <c r="J51" i="167" s="1"/>
  <c r="K51" i="167"/>
  <c r="I51" i="167"/>
  <c r="H51" i="167"/>
  <c r="AA50" i="167"/>
  <c r="W50" i="167"/>
  <c r="S50" i="167"/>
  <c r="N50" i="167"/>
  <c r="K50" i="167" s="1"/>
  <c r="I50" i="167"/>
  <c r="H50" i="167"/>
  <c r="F50" i="167"/>
  <c r="AA49" i="167"/>
  <c r="W49" i="167"/>
  <c r="V49" i="167"/>
  <c r="S49" i="167"/>
  <c r="S64" i="167" s="1"/>
  <c r="O49" i="167"/>
  <c r="I49" i="167"/>
  <c r="I64" i="167" s="1"/>
  <c r="H49" i="167"/>
  <c r="F49" i="167"/>
  <c r="J49" i="167" s="1"/>
  <c r="AD63" i="310"/>
  <c r="AC63" i="310"/>
  <c r="AB63" i="310"/>
  <c r="Z63" i="310"/>
  <c r="Y63" i="310"/>
  <c r="X63" i="310"/>
  <c r="U63" i="310"/>
  <c r="N63" i="310"/>
  <c r="M63" i="310"/>
  <c r="L63" i="310"/>
  <c r="AA61" i="310"/>
  <c r="W61" i="310"/>
  <c r="S61" i="310"/>
  <c r="K61" i="310"/>
  <c r="J61" i="310"/>
  <c r="I61" i="310"/>
  <c r="H61" i="310"/>
  <c r="G61" i="310"/>
  <c r="E61" i="310"/>
  <c r="AA60" i="310"/>
  <c r="W60" i="310"/>
  <c r="S60" i="310"/>
  <c r="K60" i="310"/>
  <c r="J60" i="310"/>
  <c r="I60" i="310"/>
  <c r="H60" i="310"/>
  <c r="G60" i="310"/>
  <c r="AA59" i="310"/>
  <c r="W59" i="310"/>
  <c r="S59" i="310"/>
  <c r="K59" i="310"/>
  <c r="J59" i="310"/>
  <c r="I59" i="310"/>
  <c r="H59" i="310"/>
  <c r="G59" i="310"/>
  <c r="AA58" i="310"/>
  <c r="W58" i="310"/>
  <c r="S58" i="310"/>
  <c r="K58" i="310"/>
  <c r="J58" i="310"/>
  <c r="I58" i="310"/>
  <c r="H58" i="310"/>
  <c r="G58" i="310"/>
  <c r="AA57" i="310"/>
  <c r="W57" i="310"/>
  <c r="S57" i="310"/>
  <c r="R57" i="310"/>
  <c r="O57" i="310"/>
  <c r="K57" i="310"/>
  <c r="J57" i="310"/>
  <c r="I57" i="310"/>
  <c r="H57" i="310"/>
  <c r="G57" i="310" s="1"/>
  <c r="AA56" i="310"/>
  <c r="W56" i="310"/>
  <c r="S56" i="310"/>
  <c r="R56" i="310"/>
  <c r="O56" i="310"/>
  <c r="K56" i="310"/>
  <c r="AA55" i="310"/>
  <c r="W55" i="310"/>
  <c r="S55" i="310"/>
  <c r="K55" i="310"/>
  <c r="I55" i="310"/>
  <c r="H55" i="310"/>
  <c r="F55" i="310"/>
  <c r="R55" i="310" s="1"/>
  <c r="AA54" i="310"/>
  <c r="W54" i="310"/>
  <c r="S54" i="310"/>
  <c r="O54" i="310"/>
  <c r="K54" i="310"/>
  <c r="J54" i="310"/>
  <c r="I54" i="310"/>
  <c r="H54" i="310"/>
  <c r="G54" i="310" s="1"/>
  <c r="F54" i="310"/>
  <c r="AA53" i="310"/>
  <c r="W53" i="310"/>
  <c r="S53" i="310"/>
  <c r="R53" i="310"/>
  <c r="O53" i="310" s="1"/>
  <c r="K53" i="310"/>
  <c r="AA52" i="310"/>
  <c r="W52" i="310"/>
  <c r="O52" i="310"/>
  <c r="K52" i="310"/>
  <c r="J52" i="310"/>
  <c r="I52" i="310"/>
  <c r="F52" i="310"/>
  <c r="T52" i="310" s="1"/>
  <c r="AA51" i="310"/>
  <c r="W51" i="310"/>
  <c r="W63" i="310" s="1"/>
  <c r="O51" i="310"/>
  <c r="K51" i="310"/>
  <c r="I51" i="310"/>
  <c r="H51" i="310"/>
  <c r="F51" i="310"/>
  <c r="V51" i="310" s="1"/>
  <c r="AA50" i="310"/>
  <c r="W50" i="310"/>
  <c r="S50" i="310"/>
  <c r="R50" i="310"/>
  <c r="R63" i="310" s="1"/>
  <c r="K50" i="310"/>
  <c r="AA49" i="310"/>
  <c r="W49" i="310"/>
  <c r="S49" i="310"/>
  <c r="O49" i="310"/>
  <c r="K49" i="310"/>
  <c r="K63" i="310" s="1"/>
  <c r="J49" i="310"/>
  <c r="I49" i="310"/>
  <c r="H49" i="310"/>
  <c r="G49" i="310"/>
  <c r="F49" i="310"/>
  <c r="AA48" i="310"/>
  <c r="AA63" i="310" s="1"/>
  <c r="W48" i="310"/>
  <c r="O48" i="310"/>
  <c r="I48" i="310"/>
  <c r="I63" i="310" s="1"/>
  <c r="H48" i="310"/>
  <c r="F48" i="310"/>
  <c r="V48" i="310" s="1"/>
  <c r="AD63" i="309"/>
  <c r="AC63" i="309"/>
  <c r="AB63" i="309"/>
  <c r="Z63" i="309"/>
  <c r="Y63" i="309"/>
  <c r="X63" i="309"/>
  <c r="U63" i="309"/>
  <c r="N63" i="309"/>
  <c r="M63" i="309"/>
  <c r="L63" i="309"/>
  <c r="AA61" i="309"/>
  <c r="W61" i="309"/>
  <c r="S61" i="309"/>
  <c r="K61" i="309"/>
  <c r="J61" i="309"/>
  <c r="I61" i="309"/>
  <c r="H61" i="309"/>
  <c r="G61" i="309"/>
  <c r="E61" i="309"/>
  <c r="AA60" i="309"/>
  <c r="W60" i="309"/>
  <c r="S60" i="309"/>
  <c r="K60" i="309"/>
  <c r="J60" i="309"/>
  <c r="I60" i="309"/>
  <c r="H60" i="309"/>
  <c r="G60" i="309"/>
  <c r="AA59" i="309"/>
  <c r="W59" i="309"/>
  <c r="S59" i="309"/>
  <c r="K59" i="309"/>
  <c r="J59" i="309"/>
  <c r="I59" i="309"/>
  <c r="H59" i="309"/>
  <c r="G59" i="309"/>
  <c r="AA58" i="309"/>
  <c r="W58" i="309"/>
  <c r="S58" i="309"/>
  <c r="K58" i="309"/>
  <c r="J58" i="309"/>
  <c r="I58" i="309"/>
  <c r="H58" i="309"/>
  <c r="G58" i="309"/>
  <c r="AA57" i="309"/>
  <c r="W57" i="309"/>
  <c r="S57" i="309"/>
  <c r="R57" i="309"/>
  <c r="O57" i="309"/>
  <c r="K57" i="309"/>
  <c r="J57" i="309"/>
  <c r="I57" i="309"/>
  <c r="H57" i="309"/>
  <c r="G57" i="309" s="1"/>
  <c r="AA56" i="309"/>
  <c r="W56" i="309"/>
  <c r="S56" i="309"/>
  <c r="R56" i="309"/>
  <c r="O56" i="309"/>
  <c r="K56" i="309"/>
  <c r="AA55" i="309"/>
  <c r="W55" i="309"/>
  <c r="S55" i="309"/>
  <c r="K55" i="309"/>
  <c r="I55" i="309"/>
  <c r="H55" i="309"/>
  <c r="F55" i="309"/>
  <c r="R55" i="309" s="1"/>
  <c r="AA54" i="309"/>
  <c r="W54" i="309"/>
  <c r="S54" i="309"/>
  <c r="O54" i="309"/>
  <c r="K54" i="309"/>
  <c r="J54" i="309"/>
  <c r="I54" i="309"/>
  <c r="H54" i="309"/>
  <c r="G54" i="309" s="1"/>
  <c r="F54" i="309"/>
  <c r="AA53" i="309"/>
  <c r="W53" i="309"/>
  <c r="S53" i="309"/>
  <c r="R53" i="309"/>
  <c r="O53" i="309" s="1"/>
  <c r="K53" i="309"/>
  <c r="AA52" i="309"/>
  <c r="W52" i="309"/>
  <c r="O52" i="309"/>
  <c r="K52" i="309"/>
  <c r="J52" i="309"/>
  <c r="I52" i="309"/>
  <c r="F52" i="309"/>
  <c r="T52" i="309" s="1"/>
  <c r="AA51" i="309"/>
  <c r="W51" i="309"/>
  <c r="W63" i="309" s="1"/>
  <c r="O51" i="309"/>
  <c r="K51" i="309"/>
  <c r="I51" i="309"/>
  <c r="H51" i="309"/>
  <c r="F51" i="309"/>
  <c r="V51" i="309" s="1"/>
  <c r="AA50" i="309"/>
  <c r="W50" i="309"/>
  <c r="S50" i="309"/>
  <c r="R50" i="309"/>
  <c r="R63" i="309" s="1"/>
  <c r="K50" i="309"/>
  <c r="AA49" i="309"/>
  <c r="W49" i="309"/>
  <c r="S49" i="309"/>
  <c r="O49" i="309"/>
  <c r="K49" i="309"/>
  <c r="K63" i="309" s="1"/>
  <c r="J49" i="309"/>
  <c r="I49" i="309"/>
  <c r="H49" i="309"/>
  <c r="G49" i="309"/>
  <c r="F49" i="309"/>
  <c r="AA48" i="309"/>
  <c r="AA63" i="309" s="1"/>
  <c r="W48" i="309"/>
  <c r="O48" i="309"/>
  <c r="I48" i="309"/>
  <c r="I63" i="309" s="1"/>
  <c r="H48" i="309"/>
  <c r="F48" i="309"/>
  <c r="V48" i="309" s="1"/>
  <c r="AD63" i="308"/>
  <c r="AC63" i="308"/>
  <c r="AB63" i="308"/>
  <c r="Z63" i="308"/>
  <c r="Y63" i="308"/>
  <c r="X63" i="308"/>
  <c r="U63" i="308"/>
  <c r="N63" i="308"/>
  <c r="M63" i="308"/>
  <c r="L63" i="308"/>
  <c r="AA61" i="308"/>
  <c r="W61" i="308"/>
  <c r="S61" i="308"/>
  <c r="K61" i="308"/>
  <c r="J61" i="308"/>
  <c r="I61" i="308"/>
  <c r="H61" i="308"/>
  <c r="G61" i="308"/>
  <c r="E61" i="308"/>
  <c r="AA60" i="308"/>
  <c r="W60" i="308"/>
  <c r="S60" i="308"/>
  <c r="K60" i="308"/>
  <c r="J60" i="308"/>
  <c r="I60" i="308"/>
  <c r="H60" i="308"/>
  <c r="G60" i="308" s="1"/>
  <c r="AA59" i="308"/>
  <c r="W59" i="308"/>
  <c r="S59" i="308"/>
  <c r="K59" i="308"/>
  <c r="J59" i="308"/>
  <c r="I59" i="308"/>
  <c r="H59" i="308"/>
  <c r="G59" i="308" s="1"/>
  <c r="AA58" i="308"/>
  <c r="W58" i="308"/>
  <c r="S58" i="308"/>
  <c r="K58" i="308"/>
  <c r="J58" i="308"/>
  <c r="I58" i="308"/>
  <c r="H58" i="308"/>
  <c r="G58" i="308" s="1"/>
  <c r="AA57" i="308"/>
  <c r="W57" i="308"/>
  <c r="S57" i="308"/>
  <c r="R57" i="308"/>
  <c r="O57" i="308" s="1"/>
  <c r="K57" i="308"/>
  <c r="J57" i="308"/>
  <c r="I57" i="308"/>
  <c r="G57" i="308" s="1"/>
  <c r="H57" i="308"/>
  <c r="AA56" i="308"/>
  <c r="W56" i="308"/>
  <c r="S56" i="308"/>
  <c r="R56" i="308"/>
  <c r="O56" i="308"/>
  <c r="K56" i="308"/>
  <c r="AA55" i="308"/>
  <c r="W55" i="308"/>
  <c r="S55" i="308"/>
  <c r="K55" i="308"/>
  <c r="I55" i="308"/>
  <c r="H55" i="308"/>
  <c r="F55" i="308"/>
  <c r="R55" i="308" s="1"/>
  <c r="AA54" i="308"/>
  <c r="W54" i="308"/>
  <c r="S54" i="308"/>
  <c r="O54" i="308"/>
  <c r="K54" i="308"/>
  <c r="J54" i="308"/>
  <c r="I54" i="308"/>
  <c r="H54" i="308"/>
  <c r="G54" i="308" s="1"/>
  <c r="F54" i="308"/>
  <c r="AA53" i="308"/>
  <c r="W53" i="308"/>
  <c r="S53" i="308"/>
  <c r="R53" i="308"/>
  <c r="O53" i="308"/>
  <c r="K53" i="308"/>
  <c r="AA52" i="308"/>
  <c r="W52" i="308"/>
  <c r="O52" i="308"/>
  <c r="K52" i="308"/>
  <c r="J52" i="308"/>
  <c r="I52" i="308"/>
  <c r="F52" i="308"/>
  <c r="T52" i="308" s="1"/>
  <c r="AA51" i="308"/>
  <c r="W51" i="308"/>
  <c r="O51" i="308"/>
  <c r="K51" i="308"/>
  <c r="I51" i="308"/>
  <c r="H51" i="308"/>
  <c r="F51" i="308"/>
  <c r="V51" i="308" s="1"/>
  <c r="AA50" i="308"/>
  <c r="W50" i="308"/>
  <c r="S50" i="308"/>
  <c r="R50" i="308"/>
  <c r="R63" i="308" s="1"/>
  <c r="O50" i="308"/>
  <c r="K50" i="308"/>
  <c r="AA49" i="308"/>
  <c r="W49" i="308"/>
  <c r="S49" i="308"/>
  <c r="O49" i="308"/>
  <c r="K49" i="308"/>
  <c r="K63" i="308" s="1"/>
  <c r="J49" i="308"/>
  <c r="I49" i="308"/>
  <c r="H49" i="308"/>
  <c r="G49" i="308" s="1"/>
  <c r="F49" i="308"/>
  <c r="AA48" i="308"/>
  <c r="AA63" i="308" s="1"/>
  <c r="W48" i="308"/>
  <c r="W63" i="308" s="1"/>
  <c r="O48" i="308"/>
  <c r="I48" i="308"/>
  <c r="H48" i="308"/>
  <c r="F48" i="308"/>
  <c r="V48" i="308" s="1"/>
  <c r="AD63" i="307"/>
  <c r="AC63" i="307"/>
  <c r="AB63" i="307"/>
  <c r="Y23" i="24" s="1"/>
  <c r="Z63" i="307"/>
  <c r="Y63" i="307"/>
  <c r="X63" i="307"/>
  <c r="U23" i="24" s="1"/>
  <c r="V63" i="307"/>
  <c r="U63" i="307"/>
  <c r="T63" i="307"/>
  <c r="Q23" i="24" s="1"/>
  <c r="N63" i="307"/>
  <c r="M63" i="307"/>
  <c r="L63" i="307"/>
  <c r="AA61" i="307"/>
  <c r="W61" i="307"/>
  <c r="S61" i="307"/>
  <c r="K61" i="307"/>
  <c r="J61" i="307"/>
  <c r="I61" i="307"/>
  <c r="H61" i="307"/>
  <c r="G61" i="307"/>
  <c r="E61" i="307"/>
  <c r="AA60" i="307"/>
  <c r="W60" i="307"/>
  <c r="S60" i="307"/>
  <c r="K60" i="307"/>
  <c r="J60" i="307"/>
  <c r="I60" i="307"/>
  <c r="H60" i="307"/>
  <c r="G60" i="307" s="1"/>
  <c r="AA59" i="307"/>
  <c r="W59" i="307"/>
  <c r="S59" i="307"/>
  <c r="K59" i="307"/>
  <c r="J59" i="307"/>
  <c r="I59" i="307"/>
  <c r="H59" i="307"/>
  <c r="G59" i="307" s="1"/>
  <c r="AA58" i="307"/>
  <c r="W58" i="307"/>
  <c r="S58" i="307"/>
  <c r="K58" i="307"/>
  <c r="J58" i="307"/>
  <c r="I58" i="307"/>
  <c r="H58" i="307"/>
  <c r="G58" i="307" s="1"/>
  <c r="AA57" i="307"/>
  <c r="W57" i="307"/>
  <c r="S57" i="307"/>
  <c r="R57" i="307"/>
  <c r="O57" i="307"/>
  <c r="K57" i="307"/>
  <c r="J57" i="307"/>
  <c r="I57" i="307"/>
  <c r="H57" i="307"/>
  <c r="G57" i="307" s="1"/>
  <c r="AA56" i="307"/>
  <c r="W56" i="307"/>
  <c r="S56" i="307"/>
  <c r="R56" i="307"/>
  <c r="O56" i="307"/>
  <c r="K56" i="307"/>
  <c r="AA55" i="307"/>
  <c r="W55" i="307"/>
  <c r="S55" i="307"/>
  <c r="R55" i="307"/>
  <c r="O55" i="307"/>
  <c r="K55" i="307"/>
  <c r="J55" i="307"/>
  <c r="I55" i="307"/>
  <c r="H55" i="307"/>
  <c r="G55" i="307" s="1"/>
  <c r="F55" i="307"/>
  <c r="AA54" i="307"/>
  <c r="W54" i="307"/>
  <c r="S54" i="307"/>
  <c r="O54" i="307"/>
  <c r="K54" i="307"/>
  <c r="J54" i="307"/>
  <c r="G54" i="307" s="1"/>
  <c r="I54" i="307"/>
  <c r="H54" i="307"/>
  <c r="F54" i="307"/>
  <c r="AA53" i="307"/>
  <c r="W53" i="307"/>
  <c r="S53" i="307"/>
  <c r="R53" i="307"/>
  <c r="O53" i="307" s="1"/>
  <c r="K53" i="307"/>
  <c r="AA52" i="307"/>
  <c r="W52" i="307"/>
  <c r="S52" i="307"/>
  <c r="O52" i="307"/>
  <c r="K52" i="307"/>
  <c r="J52" i="307"/>
  <c r="G52" i="307" s="1"/>
  <c r="I52" i="307"/>
  <c r="H52" i="307"/>
  <c r="F52" i="307"/>
  <c r="AA51" i="307"/>
  <c r="W51" i="307"/>
  <c r="S51" i="307"/>
  <c r="O51" i="307"/>
  <c r="K51" i="307"/>
  <c r="J51" i="307"/>
  <c r="I51" i="307"/>
  <c r="H51" i="307"/>
  <c r="G51" i="307" s="1"/>
  <c r="F51" i="307"/>
  <c r="AA50" i="307"/>
  <c r="W50" i="307"/>
  <c r="S50" i="307"/>
  <c r="R50" i="307"/>
  <c r="O50" i="307"/>
  <c r="K50" i="307"/>
  <c r="AA49" i="307"/>
  <c r="W49" i="307"/>
  <c r="S49" i="307"/>
  <c r="O49" i="307"/>
  <c r="K49" i="307"/>
  <c r="K63" i="307" s="1"/>
  <c r="J49" i="307"/>
  <c r="I49" i="307"/>
  <c r="H49" i="307"/>
  <c r="G49" i="307" s="1"/>
  <c r="F49" i="307"/>
  <c r="AA48" i="307"/>
  <c r="AA63" i="307" s="1"/>
  <c r="X23" i="24" s="1"/>
  <c r="W48" i="307"/>
  <c r="W63" i="307" s="1"/>
  <c r="T23" i="24" s="1"/>
  <c r="S48" i="307"/>
  <c r="S63" i="307" s="1"/>
  <c r="P23" i="24" s="1"/>
  <c r="J48" i="307"/>
  <c r="J63" i="307" s="1"/>
  <c r="I48" i="307"/>
  <c r="I63" i="307" s="1"/>
  <c r="AD63" i="264"/>
  <c r="AC63" i="264"/>
  <c r="Z63" i="264"/>
  <c r="Y63" i="264"/>
  <c r="X63" i="264"/>
  <c r="U22" i="24" s="1"/>
  <c r="V63" i="264"/>
  <c r="U63" i="264"/>
  <c r="N63" i="264"/>
  <c r="M63" i="264"/>
  <c r="L63" i="264"/>
  <c r="I22" i="24" s="1"/>
  <c r="I18" i="24" s="1"/>
  <c r="AA61" i="264"/>
  <c r="W61" i="264"/>
  <c r="S61" i="264"/>
  <c r="K61" i="264"/>
  <c r="J61" i="264"/>
  <c r="I61" i="264"/>
  <c r="H61" i="264"/>
  <c r="G61" i="264"/>
  <c r="E61" i="264"/>
  <c r="AA60" i="264"/>
  <c r="W60" i="264"/>
  <c r="S60" i="264"/>
  <c r="K60" i="264"/>
  <c r="J60" i="264"/>
  <c r="I60" i="264"/>
  <c r="H60" i="264"/>
  <c r="G60" i="264" s="1"/>
  <c r="AA59" i="264"/>
  <c r="W59" i="264"/>
  <c r="S59" i="264"/>
  <c r="K59" i="264"/>
  <c r="J59" i="264"/>
  <c r="I59" i="264"/>
  <c r="H59" i="264"/>
  <c r="G59" i="264" s="1"/>
  <c r="AA58" i="264"/>
  <c r="W58" i="264"/>
  <c r="S58" i="264"/>
  <c r="K58" i="264"/>
  <c r="J58" i="264"/>
  <c r="I58" i="264"/>
  <c r="H58" i="264"/>
  <c r="G58" i="264" s="1"/>
  <c r="AA57" i="264"/>
  <c r="W57" i="264"/>
  <c r="S57" i="264"/>
  <c r="R57" i="264"/>
  <c r="O57" i="264"/>
  <c r="K57" i="264"/>
  <c r="J57" i="264"/>
  <c r="I57" i="264"/>
  <c r="H57" i="264"/>
  <c r="G57" i="264" s="1"/>
  <c r="AA56" i="264"/>
  <c r="W56" i="264"/>
  <c r="S56" i="264"/>
  <c r="R56" i="264"/>
  <c r="O56" i="264"/>
  <c r="K56" i="264"/>
  <c r="AA55" i="264"/>
  <c r="W55" i="264"/>
  <c r="S55" i="264"/>
  <c r="K55" i="264"/>
  <c r="I55" i="264"/>
  <c r="H55" i="264"/>
  <c r="F55" i="264"/>
  <c r="R55" i="264" s="1"/>
  <c r="AA54" i="264"/>
  <c r="W54" i="264"/>
  <c r="S54" i="264"/>
  <c r="O54" i="264"/>
  <c r="K54" i="264"/>
  <c r="I54" i="264"/>
  <c r="H54" i="264"/>
  <c r="F54" i="264"/>
  <c r="AA53" i="264"/>
  <c r="W53" i="264"/>
  <c r="S53" i="264"/>
  <c r="R53" i="264"/>
  <c r="O53" i="264" s="1"/>
  <c r="K53" i="264"/>
  <c r="AA52" i="264"/>
  <c r="W52" i="264"/>
  <c r="S52" i="264"/>
  <c r="O52" i="264"/>
  <c r="K52" i="264"/>
  <c r="J52" i="264"/>
  <c r="I52" i="264"/>
  <c r="F52" i="264"/>
  <c r="AA51" i="264"/>
  <c r="W51" i="264"/>
  <c r="S51" i="264"/>
  <c r="O51" i="264"/>
  <c r="K51" i="264"/>
  <c r="J51" i="264"/>
  <c r="I51" i="264"/>
  <c r="H51" i="264"/>
  <c r="F51" i="264"/>
  <c r="AA50" i="264"/>
  <c r="W50" i="264"/>
  <c r="S50" i="264"/>
  <c r="R50" i="264"/>
  <c r="O50" i="264"/>
  <c r="K50" i="264"/>
  <c r="K63" i="264" s="1"/>
  <c r="H22" i="24" s="1"/>
  <c r="H18" i="24" s="1"/>
  <c r="AA49" i="264"/>
  <c r="W49" i="264"/>
  <c r="H49" i="264"/>
  <c r="O49" i="264"/>
  <c r="K49" i="264"/>
  <c r="I49" i="264"/>
  <c r="F49" i="264"/>
  <c r="AA48" i="264"/>
  <c r="W48" i="264"/>
  <c r="T63" i="264"/>
  <c r="Q22" i="24" s="1"/>
  <c r="Q18" i="24" s="1"/>
  <c r="R63" i="264"/>
  <c r="J48" i="264"/>
  <c r="I48" i="264"/>
  <c r="I63" i="264" s="1"/>
  <c r="F48" i="264"/>
  <c r="AD63" i="166"/>
  <c r="AC63" i="166"/>
  <c r="Z63" i="166"/>
  <c r="Y63" i="166"/>
  <c r="V63" i="166"/>
  <c r="U63" i="166"/>
  <c r="N63" i="166"/>
  <c r="M63" i="166"/>
  <c r="L63" i="166"/>
  <c r="AA61" i="166"/>
  <c r="W61" i="166"/>
  <c r="S61" i="166"/>
  <c r="K61" i="166"/>
  <c r="J61" i="166"/>
  <c r="I61" i="166"/>
  <c r="H61" i="166"/>
  <c r="G61" i="166" s="1"/>
  <c r="AA60" i="166"/>
  <c r="W60" i="166"/>
  <c r="S60" i="166"/>
  <c r="K60" i="166"/>
  <c r="J60" i="166"/>
  <c r="I60" i="166"/>
  <c r="H60" i="166"/>
  <c r="G60" i="166" s="1"/>
  <c r="AA59" i="166"/>
  <c r="W59" i="166"/>
  <c r="S59" i="166"/>
  <c r="K59" i="166"/>
  <c r="J59" i="166"/>
  <c r="I59" i="166"/>
  <c r="H59" i="166"/>
  <c r="G59" i="166" s="1"/>
  <c r="AA58" i="166"/>
  <c r="W58" i="166"/>
  <c r="S58" i="166"/>
  <c r="K58" i="166"/>
  <c r="J58" i="166"/>
  <c r="I58" i="166"/>
  <c r="H58" i="166"/>
  <c r="G58" i="166" s="1"/>
  <c r="AA57" i="166"/>
  <c r="W57" i="166"/>
  <c r="S57" i="166"/>
  <c r="R57" i="166"/>
  <c r="O57" i="166" s="1"/>
  <c r="K57" i="166"/>
  <c r="I57" i="166"/>
  <c r="H57" i="166"/>
  <c r="AA56" i="166"/>
  <c r="W56" i="166"/>
  <c r="S56" i="166"/>
  <c r="R56" i="166"/>
  <c r="O56" i="166"/>
  <c r="K56" i="166"/>
  <c r="AA55" i="166"/>
  <c r="W55" i="166"/>
  <c r="S55" i="166"/>
  <c r="K55" i="166"/>
  <c r="I55" i="166"/>
  <c r="H55" i="166"/>
  <c r="F55" i="166"/>
  <c r="R55" i="166" s="1"/>
  <c r="AA54" i="166"/>
  <c r="W54" i="166"/>
  <c r="S54" i="166"/>
  <c r="O54" i="166"/>
  <c r="K54" i="166"/>
  <c r="J54" i="166"/>
  <c r="I54" i="166"/>
  <c r="H54" i="166"/>
  <c r="G54" i="166" s="1"/>
  <c r="F54" i="166"/>
  <c r="AA53" i="166"/>
  <c r="W53" i="166"/>
  <c r="S53" i="166"/>
  <c r="R53" i="166"/>
  <c r="O53" i="166" s="1"/>
  <c r="K53" i="166"/>
  <c r="AA52" i="166"/>
  <c r="W52" i="166"/>
  <c r="H52" i="166"/>
  <c r="G52" i="166" s="1"/>
  <c r="S52" i="166"/>
  <c r="O52" i="166"/>
  <c r="K52" i="166"/>
  <c r="J52" i="166"/>
  <c r="I52" i="166"/>
  <c r="F52" i="166"/>
  <c r="AA51" i="166"/>
  <c r="W51" i="166"/>
  <c r="S51" i="166"/>
  <c r="O51" i="166"/>
  <c r="K51" i="166"/>
  <c r="J51" i="166"/>
  <c r="I51" i="166"/>
  <c r="H51" i="166"/>
  <c r="F51" i="166"/>
  <c r="AA50" i="166"/>
  <c r="W50" i="166"/>
  <c r="S50" i="166"/>
  <c r="R50" i="166"/>
  <c r="O50" i="166"/>
  <c r="K50" i="166"/>
  <c r="AA49" i="166"/>
  <c r="W49" i="166"/>
  <c r="H49" i="166"/>
  <c r="O49" i="166"/>
  <c r="K49" i="166"/>
  <c r="K63" i="166" s="1"/>
  <c r="I49" i="166"/>
  <c r="F49" i="166"/>
  <c r="AA48" i="166"/>
  <c r="W48" i="166"/>
  <c r="T63" i="166"/>
  <c r="J48" i="166"/>
  <c r="I48" i="166"/>
  <c r="I63" i="166" s="1"/>
  <c r="F48" i="166"/>
  <c r="AD65" i="165"/>
  <c r="AC65" i="165"/>
  <c r="Z65" i="165"/>
  <c r="Y65" i="165"/>
  <c r="V65" i="165"/>
  <c r="U65" i="165"/>
  <c r="N65" i="165"/>
  <c r="M65" i="165"/>
  <c r="L65" i="165"/>
  <c r="AA63" i="165"/>
  <c r="W63" i="165"/>
  <c r="S63" i="165"/>
  <c r="K63" i="165"/>
  <c r="J63" i="165"/>
  <c r="I63" i="165"/>
  <c r="H63" i="165"/>
  <c r="G63" i="165" s="1"/>
  <c r="E63" i="165"/>
  <c r="AA62" i="165"/>
  <c r="W62" i="165"/>
  <c r="S62" i="165"/>
  <c r="K62" i="165"/>
  <c r="J62" i="165"/>
  <c r="I62" i="165"/>
  <c r="H62" i="165"/>
  <c r="G62" i="165"/>
  <c r="AA61" i="165"/>
  <c r="W61" i="165"/>
  <c r="S61" i="165"/>
  <c r="K61" i="165"/>
  <c r="J61" i="165"/>
  <c r="I61" i="165"/>
  <c r="H61" i="165"/>
  <c r="G61" i="165"/>
  <c r="AA60" i="165"/>
  <c r="W60" i="165"/>
  <c r="S60" i="165"/>
  <c r="K60" i="165"/>
  <c r="J60" i="165"/>
  <c r="I60" i="165"/>
  <c r="H60" i="165"/>
  <c r="G60" i="165"/>
  <c r="AA59" i="165"/>
  <c r="W59" i="165"/>
  <c r="S59" i="165"/>
  <c r="R59" i="165"/>
  <c r="O59" i="165"/>
  <c r="K59" i="165"/>
  <c r="J59" i="165"/>
  <c r="I59" i="165"/>
  <c r="G59" i="165" s="1"/>
  <c r="H59" i="165"/>
  <c r="AA58" i="165"/>
  <c r="W58" i="165"/>
  <c r="S58" i="165"/>
  <c r="R58" i="165"/>
  <c r="O58" i="165"/>
  <c r="K58" i="165"/>
  <c r="AA57" i="165"/>
  <c r="W57" i="165"/>
  <c r="S57" i="165"/>
  <c r="K57" i="165"/>
  <c r="I57" i="165"/>
  <c r="H57" i="165"/>
  <c r="F57" i="165"/>
  <c r="R57" i="165" s="1"/>
  <c r="AA56" i="165"/>
  <c r="W56" i="165"/>
  <c r="S56" i="165"/>
  <c r="O56" i="165"/>
  <c r="K56" i="165"/>
  <c r="J56" i="165"/>
  <c r="I56" i="165"/>
  <c r="F56" i="165"/>
  <c r="AA55" i="165"/>
  <c r="W55" i="165"/>
  <c r="S55" i="165"/>
  <c r="R55" i="165"/>
  <c r="O55" i="165"/>
  <c r="K55" i="165"/>
  <c r="AA54" i="165"/>
  <c r="W54" i="165"/>
  <c r="H54" i="165"/>
  <c r="S54" i="165"/>
  <c r="J54" i="165"/>
  <c r="O54" i="165"/>
  <c r="K54" i="165"/>
  <c r="I54" i="165"/>
  <c r="F54" i="165"/>
  <c r="AA53" i="165"/>
  <c r="W53" i="165"/>
  <c r="H53" i="165"/>
  <c r="O53" i="165"/>
  <c r="K53" i="165"/>
  <c r="J53" i="165"/>
  <c r="I53" i="165"/>
  <c r="E53" i="165"/>
  <c r="F53" i="165" s="1"/>
  <c r="AA52" i="165"/>
  <c r="W52" i="165"/>
  <c r="S52" i="165"/>
  <c r="R52" i="165"/>
  <c r="O52" i="165" s="1"/>
  <c r="K52" i="165"/>
  <c r="AA51" i="165"/>
  <c r="W51" i="165"/>
  <c r="H51" i="165"/>
  <c r="S51" i="165"/>
  <c r="O51" i="165"/>
  <c r="K51" i="165"/>
  <c r="K65" i="165" s="1"/>
  <c r="J51" i="165"/>
  <c r="I51" i="165"/>
  <c r="F51" i="165"/>
  <c r="AB65" i="165"/>
  <c r="AA50" i="165"/>
  <c r="W50" i="165"/>
  <c r="T65" i="165"/>
  <c r="S50" i="165"/>
  <c r="J50" i="165"/>
  <c r="O50" i="165"/>
  <c r="I50" i="165"/>
  <c r="I65" i="165" s="1"/>
  <c r="F50" i="165"/>
  <c r="F43" i="165"/>
  <c r="F42" i="165"/>
  <c r="F37" i="165"/>
  <c r="F36" i="165"/>
  <c r="F34" i="165"/>
  <c r="D30" i="165"/>
  <c r="F30" i="165" s="1"/>
  <c r="D29" i="165"/>
  <c r="F29" i="165" s="1"/>
  <c r="D26" i="165"/>
  <c r="D33" i="165" s="1"/>
  <c r="F33" i="165" s="1"/>
  <c r="A26" i="165"/>
  <c r="D25" i="165"/>
  <c r="D41" i="165" s="1"/>
  <c r="F41" i="165" s="1"/>
  <c r="A25" i="165"/>
  <c r="D13" i="165"/>
  <c r="D12" i="165"/>
  <c r="AD29" i="164"/>
  <c r="AC29" i="164"/>
  <c r="Z29" i="164"/>
  <c r="Y29" i="164"/>
  <c r="X29" i="164"/>
  <c r="V29" i="164"/>
  <c r="U29" i="164"/>
  <c r="N29" i="164"/>
  <c r="M29" i="164"/>
  <c r="L29" i="164"/>
  <c r="AA27" i="164"/>
  <c r="W27" i="164"/>
  <c r="S27" i="164"/>
  <c r="K27" i="164"/>
  <c r="J27" i="164"/>
  <c r="I27" i="164"/>
  <c r="H27" i="164"/>
  <c r="G27" i="164"/>
  <c r="E27" i="164"/>
  <c r="AA26" i="164"/>
  <c r="W26" i="164"/>
  <c r="S26" i="164"/>
  <c r="K26" i="164"/>
  <c r="J26" i="164"/>
  <c r="I26" i="164"/>
  <c r="H26" i="164"/>
  <c r="G26" i="164" s="1"/>
  <c r="AA25" i="164"/>
  <c r="W25" i="164"/>
  <c r="S25" i="164"/>
  <c r="K25" i="164"/>
  <c r="J25" i="164"/>
  <c r="I25" i="164"/>
  <c r="H25" i="164"/>
  <c r="G25" i="164" s="1"/>
  <c r="AA24" i="164"/>
  <c r="W24" i="164"/>
  <c r="S24" i="164"/>
  <c r="K24" i="164"/>
  <c r="J24" i="164"/>
  <c r="I24" i="164"/>
  <c r="H24" i="164"/>
  <c r="G24" i="164" s="1"/>
  <c r="AA23" i="164"/>
  <c r="W23" i="164"/>
  <c r="S23" i="164"/>
  <c r="R23" i="164"/>
  <c r="O23" i="164"/>
  <c r="K23" i="164"/>
  <c r="J23" i="164"/>
  <c r="I23" i="164"/>
  <c r="G23" i="164" s="1"/>
  <c r="H23" i="164"/>
  <c r="AA22" i="164"/>
  <c r="W22" i="164"/>
  <c r="S22" i="164"/>
  <c r="R22" i="164"/>
  <c r="O22" i="164"/>
  <c r="K22" i="164"/>
  <c r="AA21" i="164"/>
  <c r="W21" i="164"/>
  <c r="S21" i="164"/>
  <c r="K21" i="164"/>
  <c r="I21" i="164"/>
  <c r="H21" i="164"/>
  <c r="F21" i="164"/>
  <c r="R21" i="164" s="1"/>
  <c r="AA20" i="164"/>
  <c r="W20" i="164"/>
  <c r="S20" i="164"/>
  <c r="O20" i="164"/>
  <c r="K20" i="164"/>
  <c r="J20" i="164"/>
  <c r="I20" i="164"/>
  <c r="H20" i="164"/>
  <c r="F20" i="164"/>
  <c r="AA19" i="164"/>
  <c r="W19" i="164"/>
  <c r="S19" i="164"/>
  <c r="O19" i="164"/>
  <c r="K19" i="164"/>
  <c r="AA18" i="164"/>
  <c r="W18" i="164"/>
  <c r="H18" i="164"/>
  <c r="S18" i="164"/>
  <c r="J18" i="164"/>
  <c r="O18" i="164"/>
  <c r="K18" i="164"/>
  <c r="I18" i="164"/>
  <c r="F18" i="164"/>
  <c r="AA17" i="164"/>
  <c r="W17" i="164"/>
  <c r="H17" i="164"/>
  <c r="O17" i="164"/>
  <c r="K17" i="164"/>
  <c r="J17" i="164"/>
  <c r="I17" i="164"/>
  <c r="F17" i="164"/>
  <c r="AA16" i="164"/>
  <c r="W16" i="164"/>
  <c r="S16" i="164"/>
  <c r="O16" i="164"/>
  <c r="K16" i="164"/>
  <c r="AA15" i="164"/>
  <c r="W15" i="164"/>
  <c r="H15" i="164"/>
  <c r="O15" i="164"/>
  <c r="K15" i="164"/>
  <c r="K29" i="164" s="1"/>
  <c r="J15" i="164"/>
  <c r="I15" i="164"/>
  <c r="F15" i="164"/>
  <c r="AB29" i="164"/>
  <c r="AA14" i="164"/>
  <c r="W14" i="164"/>
  <c r="T29" i="164"/>
  <c r="S14" i="164"/>
  <c r="J14" i="164"/>
  <c r="I14" i="164"/>
  <c r="I29" i="164" s="1"/>
  <c r="F14" i="164"/>
  <c r="AD64" i="303"/>
  <c r="AC64" i="303"/>
  <c r="Z64" i="303"/>
  <c r="Y64" i="303"/>
  <c r="V64" i="303"/>
  <c r="U64" i="303"/>
  <c r="N64" i="303"/>
  <c r="M64" i="303"/>
  <c r="L64" i="303"/>
  <c r="I17" i="24" s="1"/>
  <c r="AA62" i="303"/>
  <c r="W62" i="303"/>
  <c r="S62" i="303"/>
  <c r="K62" i="303"/>
  <c r="J62" i="303"/>
  <c r="I62" i="303"/>
  <c r="H62" i="303"/>
  <c r="G62" i="303" s="1"/>
  <c r="E62" i="303"/>
  <c r="AA61" i="303"/>
  <c r="W61" i="303"/>
  <c r="S61" i="303"/>
  <c r="K61" i="303"/>
  <c r="J61" i="303"/>
  <c r="G61" i="303" s="1"/>
  <c r="I61" i="303"/>
  <c r="H61" i="303"/>
  <c r="AA60" i="303"/>
  <c r="W60" i="303"/>
  <c r="S60" i="303"/>
  <c r="K60" i="303"/>
  <c r="J60" i="303"/>
  <c r="G60" i="303" s="1"/>
  <c r="I60" i="303"/>
  <c r="H60" i="303"/>
  <c r="AA59" i="303"/>
  <c r="W59" i="303"/>
  <c r="S59" i="303"/>
  <c r="K59" i="303"/>
  <c r="J59" i="303"/>
  <c r="G59" i="303" s="1"/>
  <c r="I59" i="303"/>
  <c r="H59" i="303"/>
  <c r="AA58" i="303"/>
  <c r="W58" i="303"/>
  <c r="S58" i="303"/>
  <c r="R58" i="303"/>
  <c r="O58" i="303" s="1"/>
  <c r="K58" i="303"/>
  <c r="I58" i="303"/>
  <c r="H58" i="303"/>
  <c r="AA57" i="303"/>
  <c r="W57" i="303"/>
  <c r="S57" i="303"/>
  <c r="R57" i="303"/>
  <c r="O57" i="303" s="1"/>
  <c r="K57" i="303"/>
  <c r="AA56" i="303"/>
  <c r="W56" i="303"/>
  <c r="S56" i="303"/>
  <c r="O56" i="303"/>
  <c r="K56" i="303"/>
  <c r="J56" i="303"/>
  <c r="I56" i="303"/>
  <c r="H56" i="303"/>
  <c r="G56" i="303"/>
  <c r="F56" i="303"/>
  <c r="AA55" i="303"/>
  <c r="W55" i="303"/>
  <c r="S55" i="303"/>
  <c r="O55" i="303"/>
  <c r="K55" i="303"/>
  <c r="J55" i="303"/>
  <c r="I55" i="303"/>
  <c r="H55" i="303"/>
  <c r="G55" i="303" s="1"/>
  <c r="F55" i="303"/>
  <c r="AA54" i="303"/>
  <c r="W54" i="303"/>
  <c r="S54" i="303"/>
  <c r="R54" i="303"/>
  <c r="O54" i="303"/>
  <c r="K54" i="303"/>
  <c r="AA53" i="303"/>
  <c r="W53" i="303"/>
  <c r="S53" i="303"/>
  <c r="O53" i="303"/>
  <c r="K53" i="303"/>
  <c r="J53" i="303"/>
  <c r="I53" i="303"/>
  <c r="H53" i="303"/>
  <c r="G53" i="303" s="1"/>
  <c r="F53" i="303"/>
  <c r="K52" i="303"/>
  <c r="J52" i="303"/>
  <c r="I52" i="303"/>
  <c r="F52" i="303"/>
  <c r="AA51" i="303"/>
  <c r="W51" i="303"/>
  <c r="S51" i="303"/>
  <c r="R51" i="303"/>
  <c r="O51" i="303" s="1"/>
  <c r="K51" i="303"/>
  <c r="K64" i="303" s="1"/>
  <c r="H17" i="24" s="1"/>
  <c r="AA50" i="303"/>
  <c r="W50" i="303"/>
  <c r="S50" i="303"/>
  <c r="O50" i="303"/>
  <c r="K50" i="303"/>
  <c r="J50" i="303"/>
  <c r="I50" i="303"/>
  <c r="H50" i="303"/>
  <c r="G50" i="303" s="1"/>
  <c r="F50" i="303"/>
  <c r="AA49" i="303"/>
  <c r="W49" i="303"/>
  <c r="S49" i="303"/>
  <c r="O49" i="303"/>
  <c r="J49" i="303"/>
  <c r="I49" i="303"/>
  <c r="I64" i="303" s="1"/>
  <c r="H49" i="303"/>
  <c r="F49" i="303"/>
  <c r="U64" i="302"/>
  <c r="Q64" i="302"/>
  <c r="P64" i="302"/>
  <c r="M64" i="302"/>
  <c r="S62" i="302"/>
  <c r="K62" i="302"/>
  <c r="I62" i="302"/>
  <c r="H62" i="302"/>
  <c r="F62" i="302"/>
  <c r="S61" i="302"/>
  <c r="K61" i="302"/>
  <c r="I61" i="302"/>
  <c r="H61" i="302"/>
  <c r="F61" i="302"/>
  <c r="S60" i="302"/>
  <c r="K60" i="302"/>
  <c r="I60" i="302"/>
  <c r="H60" i="302"/>
  <c r="F60" i="302"/>
  <c r="S59" i="302"/>
  <c r="K59" i="302"/>
  <c r="I59" i="302"/>
  <c r="H59" i="302"/>
  <c r="F59" i="302"/>
  <c r="J58" i="302"/>
  <c r="G58" i="302" s="1"/>
  <c r="O58" i="302"/>
  <c r="K58" i="302"/>
  <c r="I58" i="302"/>
  <c r="H58" i="302"/>
  <c r="F58" i="302"/>
  <c r="S57" i="302"/>
  <c r="R57" i="302"/>
  <c r="O57" i="302"/>
  <c r="N57" i="302"/>
  <c r="K57" i="302" s="1"/>
  <c r="I57" i="302"/>
  <c r="H57" i="302"/>
  <c r="S56" i="302"/>
  <c r="R56" i="302"/>
  <c r="O56" i="302" s="1"/>
  <c r="I56" i="302"/>
  <c r="F56" i="302"/>
  <c r="N56" i="302" s="1"/>
  <c r="J56" i="302" s="1"/>
  <c r="S55" i="302"/>
  <c r="O55" i="302"/>
  <c r="I55" i="302"/>
  <c r="F55" i="302"/>
  <c r="J55" i="302" s="1"/>
  <c r="S54" i="302"/>
  <c r="R54" i="302"/>
  <c r="O54" i="302" s="1"/>
  <c r="N54" i="302"/>
  <c r="K54" i="302"/>
  <c r="J54" i="302"/>
  <c r="I54" i="302"/>
  <c r="H54" i="302"/>
  <c r="G54" i="302"/>
  <c r="O53" i="302"/>
  <c r="K53" i="302"/>
  <c r="I53" i="302"/>
  <c r="F53" i="302"/>
  <c r="V52" i="302"/>
  <c r="S52" i="302" s="1"/>
  <c r="O52" i="302"/>
  <c r="K52" i="302"/>
  <c r="I52" i="302"/>
  <c r="H52" i="302"/>
  <c r="F52" i="302"/>
  <c r="S51" i="302"/>
  <c r="R51" i="302"/>
  <c r="O51" i="302" s="1"/>
  <c r="N51" i="302"/>
  <c r="J51" i="302" s="1"/>
  <c r="G51" i="302" s="1"/>
  <c r="K51" i="302"/>
  <c r="I51" i="302"/>
  <c r="H51" i="302"/>
  <c r="S50" i="302"/>
  <c r="N50" i="302"/>
  <c r="N64" i="302" s="1"/>
  <c r="I50" i="302"/>
  <c r="H50" i="302"/>
  <c r="F50" i="302"/>
  <c r="R50" i="302" s="1"/>
  <c r="O50" i="302" s="1"/>
  <c r="S49" i="302"/>
  <c r="O49" i="302"/>
  <c r="K49" i="302"/>
  <c r="I49" i="302"/>
  <c r="I64" i="302" s="1"/>
  <c r="H49" i="302"/>
  <c r="F49" i="302"/>
  <c r="AD64" i="301"/>
  <c r="AC64" i="301"/>
  <c r="Z64" i="301"/>
  <c r="Y64" i="301"/>
  <c r="X64" i="301"/>
  <c r="U15" i="24" s="1"/>
  <c r="V64" i="301"/>
  <c r="U64" i="301"/>
  <c r="Q64" i="301"/>
  <c r="P64" i="301"/>
  <c r="M15" i="24" s="1"/>
  <c r="M64" i="301"/>
  <c r="AA62" i="301"/>
  <c r="W62" i="301"/>
  <c r="S62" i="301"/>
  <c r="O62" i="301"/>
  <c r="K62" i="301"/>
  <c r="J62" i="301"/>
  <c r="I62" i="301"/>
  <c r="H62" i="301"/>
  <c r="F62" i="301"/>
  <c r="AA61" i="301"/>
  <c r="W61" i="301"/>
  <c r="S61" i="301"/>
  <c r="K61" i="301"/>
  <c r="I61" i="301"/>
  <c r="H61" i="301"/>
  <c r="F61" i="301"/>
  <c r="AA60" i="301"/>
  <c r="W60" i="301"/>
  <c r="S60" i="301"/>
  <c r="K60" i="301"/>
  <c r="I60" i="301"/>
  <c r="H60" i="301"/>
  <c r="AA58" i="301"/>
  <c r="W58" i="301"/>
  <c r="S58" i="301"/>
  <c r="K58" i="301"/>
  <c r="I58" i="301"/>
  <c r="H58" i="301"/>
  <c r="AA57" i="301"/>
  <c r="W57" i="301"/>
  <c r="S57" i="301"/>
  <c r="K57" i="301"/>
  <c r="I57" i="301"/>
  <c r="H57" i="301"/>
  <c r="AA56" i="301"/>
  <c r="W56" i="301"/>
  <c r="S56" i="301"/>
  <c r="R56" i="301"/>
  <c r="O56" i="301"/>
  <c r="N56" i="301"/>
  <c r="K56" i="301" s="1"/>
  <c r="I56" i="301"/>
  <c r="H56" i="301"/>
  <c r="AA55" i="301"/>
  <c r="W55" i="301"/>
  <c r="S55" i="301"/>
  <c r="I55" i="301"/>
  <c r="F55" i="301"/>
  <c r="R55" i="301" s="1"/>
  <c r="O55" i="301" s="1"/>
  <c r="AA54" i="301"/>
  <c r="W54" i="301"/>
  <c r="S54" i="301"/>
  <c r="O54" i="301"/>
  <c r="J54" i="301"/>
  <c r="I54" i="301"/>
  <c r="F54" i="301"/>
  <c r="L54" i="301" s="1"/>
  <c r="H54" i="301" s="1"/>
  <c r="G54" i="301" s="1"/>
  <c r="AA53" i="301"/>
  <c r="W53" i="301"/>
  <c r="S53" i="301"/>
  <c r="R53" i="301"/>
  <c r="O53" i="301" s="1"/>
  <c r="N53" i="301"/>
  <c r="K53" i="301" s="1"/>
  <c r="I53" i="301"/>
  <c r="H53" i="301"/>
  <c r="AA52" i="301"/>
  <c r="W52" i="301"/>
  <c r="S52" i="301"/>
  <c r="O52" i="301"/>
  <c r="J52" i="301"/>
  <c r="I52" i="301"/>
  <c r="F52" i="301"/>
  <c r="L52" i="301" s="1"/>
  <c r="AB64" i="301"/>
  <c r="Y15" i="24" s="1"/>
  <c r="W51" i="301"/>
  <c r="T64" i="301"/>
  <c r="Q15" i="24" s="1"/>
  <c r="O51" i="301"/>
  <c r="K51" i="301"/>
  <c r="I51" i="301"/>
  <c r="F51" i="301"/>
  <c r="AA50" i="301"/>
  <c r="W50" i="301"/>
  <c r="S50" i="301"/>
  <c r="R50" i="301"/>
  <c r="O50" i="301" s="1"/>
  <c r="N50" i="301"/>
  <c r="J50" i="301" s="1"/>
  <c r="K50" i="301"/>
  <c r="I50" i="301"/>
  <c r="H50" i="301"/>
  <c r="AA49" i="301"/>
  <c r="W49" i="301"/>
  <c r="S49" i="301"/>
  <c r="I49" i="301"/>
  <c r="H49" i="301"/>
  <c r="F49" i="301"/>
  <c r="R49" i="301" s="1"/>
  <c r="AA48" i="301"/>
  <c r="W48" i="301"/>
  <c r="S48" i="301"/>
  <c r="K48" i="301"/>
  <c r="I48" i="301"/>
  <c r="H48" i="301"/>
  <c r="G48" i="301" s="1"/>
  <c r="F48" i="301"/>
  <c r="O48" i="301" s="1"/>
  <c r="AD64" i="163"/>
  <c r="AC64" i="163"/>
  <c r="Z64" i="163"/>
  <c r="Y64" i="163"/>
  <c r="X64" i="163"/>
  <c r="U14" i="24" s="1"/>
  <c r="V64" i="163"/>
  <c r="U64" i="163"/>
  <c r="Q64" i="163"/>
  <c r="P64" i="163"/>
  <c r="M14" i="24" s="1"/>
  <c r="M64" i="163"/>
  <c r="AA62" i="163"/>
  <c r="W62" i="163"/>
  <c r="S62" i="163"/>
  <c r="K62" i="163"/>
  <c r="I62" i="163"/>
  <c r="H62" i="163"/>
  <c r="F62" i="163"/>
  <c r="AA61" i="163"/>
  <c r="W61" i="163"/>
  <c r="S61" i="163"/>
  <c r="O61" i="163"/>
  <c r="K61" i="163"/>
  <c r="I61" i="163"/>
  <c r="H61" i="163"/>
  <c r="F61" i="163"/>
  <c r="AA60" i="163"/>
  <c r="W60" i="163"/>
  <c r="S60" i="163"/>
  <c r="K60" i="163"/>
  <c r="I60" i="163"/>
  <c r="H60" i="163"/>
  <c r="D60" i="163"/>
  <c r="F60" i="163" s="1"/>
  <c r="AA58" i="163"/>
  <c r="W58" i="163"/>
  <c r="S58" i="163"/>
  <c r="K58" i="163"/>
  <c r="I58" i="163"/>
  <c r="H58" i="163"/>
  <c r="D58" i="163"/>
  <c r="F58" i="163" s="1"/>
  <c r="AA57" i="163"/>
  <c r="W57" i="163"/>
  <c r="S57" i="163"/>
  <c r="K57" i="163"/>
  <c r="I57" i="163"/>
  <c r="H57" i="163"/>
  <c r="AA56" i="163"/>
  <c r="W56" i="163"/>
  <c r="S56" i="163"/>
  <c r="R56" i="163"/>
  <c r="O56" i="163"/>
  <c r="N56" i="163"/>
  <c r="K56" i="163" s="1"/>
  <c r="I56" i="163"/>
  <c r="H56" i="163"/>
  <c r="AA55" i="163"/>
  <c r="W55" i="163"/>
  <c r="S55" i="163"/>
  <c r="N55" i="163"/>
  <c r="I55" i="163"/>
  <c r="F55" i="163"/>
  <c r="R55" i="163" s="1"/>
  <c r="AA54" i="163"/>
  <c r="W54" i="163"/>
  <c r="S54" i="163"/>
  <c r="O54" i="163"/>
  <c r="L54" i="163"/>
  <c r="H54" i="163" s="1"/>
  <c r="G54" i="163" s="1"/>
  <c r="J54" i="163"/>
  <c r="I54" i="163"/>
  <c r="F54" i="163"/>
  <c r="AA53" i="163"/>
  <c r="W53" i="163"/>
  <c r="S53" i="163"/>
  <c r="R53" i="163"/>
  <c r="O53" i="163" s="1"/>
  <c r="N53" i="163"/>
  <c r="J53" i="163" s="1"/>
  <c r="G53" i="163" s="1"/>
  <c r="K53" i="163"/>
  <c r="I53" i="163"/>
  <c r="H53" i="163"/>
  <c r="AA52" i="163"/>
  <c r="W52" i="163"/>
  <c r="S52" i="163"/>
  <c r="O52" i="163"/>
  <c r="J52" i="163"/>
  <c r="I52" i="163"/>
  <c r="F52" i="163"/>
  <c r="L52" i="163" s="1"/>
  <c r="AB64" i="163"/>
  <c r="Y14" i="24" s="1"/>
  <c r="W51" i="163"/>
  <c r="T64" i="163"/>
  <c r="Q14" i="24" s="1"/>
  <c r="S51" i="163"/>
  <c r="O51" i="163"/>
  <c r="K51" i="163"/>
  <c r="I51" i="163"/>
  <c r="F51" i="163"/>
  <c r="AA50" i="163"/>
  <c r="W50" i="163"/>
  <c r="S50" i="163"/>
  <c r="R50" i="163"/>
  <c r="O50" i="163"/>
  <c r="N50" i="163"/>
  <c r="K50" i="163"/>
  <c r="J50" i="163"/>
  <c r="I50" i="163"/>
  <c r="H50" i="163"/>
  <c r="G50" i="163" s="1"/>
  <c r="AA49" i="163"/>
  <c r="W49" i="163"/>
  <c r="S49" i="163"/>
  <c r="N49" i="163"/>
  <c r="N64" i="163" s="1"/>
  <c r="K49" i="163"/>
  <c r="I49" i="163"/>
  <c r="H49" i="163"/>
  <c r="F49" i="163"/>
  <c r="R49" i="163" s="1"/>
  <c r="AA48" i="163"/>
  <c r="W48" i="163"/>
  <c r="S48" i="163"/>
  <c r="O48" i="163"/>
  <c r="K48" i="163"/>
  <c r="I48" i="163"/>
  <c r="I64" i="163" s="1"/>
  <c r="H48" i="163"/>
  <c r="G48" i="163" s="1"/>
  <c r="F48" i="163"/>
  <c r="AD63" i="162"/>
  <c r="AC63" i="162"/>
  <c r="Z63" i="162"/>
  <c r="Y63" i="162"/>
  <c r="X63" i="162"/>
  <c r="U13" i="24" s="1"/>
  <c r="V63" i="162"/>
  <c r="U63" i="162"/>
  <c r="Q63" i="162"/>
  <c r="P63" i="162"/>
  <c r="M13" i="24" s="1"/>
  <c r="M63" i="162"/>
  <c r="AA61" i="162"/>
  <c r="W61" i="162"/>
  <c r="S61" i="162"/>
  <c r="K61" i="162"/>
  <c r="I61" i="162"/>
  <c r="H61" i="162"/>
  <c r="F61" i="162"/>
  <c r="R61" i="162" s="1"/>
  <c r="AA60" i="162"/>
  <c r="W60" i="162"/>
  <c r="S60" i="162"/>
  <c r="K60" i="162"/>
  <c r="I60" i="162"/>
  <c r="H60" i="162"/>
  <c r="F60" i="162"/>
  <c r="R60" i="162" s="1"/>
  <c r="O60" i="162" s="1"/>
  <c r="AA59" i="162"/>
  <c r="W59" i="162"/>
  <c r="S59" i="162"/>
  <c r="K59" i="162"/>
  <c r="I59" i="162"/>
  <c r="H59" i="162"/>
  <c r="F59" i="162"/>
  <c r="R59" i="162" s="1"/>
  <c r="AA58" i="162"/>
  <c r="W58" i="162"/>
  <c r="S58" i="162"/>
  <c r="K58" i="162"/>
  <c r="I58" i="162"/>
  <c r="H58" i="162"/>
  <c r="F58" i="162"/>
  <c r="R58" i="162" s="1"/>
  <c r="AA57" i="162"/>
  <c r="W57" i="162"/>
  <c r="S57" i="162"/>
  <c r="K57" i="162"/>
  <c r="I57" i="162"/>
  <c r="H57" i="162"/>
  <c r="AA56" i="162"/>
  <c r="W56" i="162"/>
  <c r="S56" i="162"/>
  <c r="R56" i="162"/>
  <c r="O56" i="162" s="1"/>
  <c r="N56" i="162"/>
  <c r="K56" i="162"/>
  <c r="J56" i="162"/>
  <c r="I56" i="162"/>
  <c r="H56" i="162"/>
  <c r="G56" i="162" s="1"/>
  <c r="AA55" i="162"/>
  <c r="W55" i="162"/>
  <c r="S55" i="162"/>
  <c r="I55" i="162"/>
  <c r="F55" i="162"/>
  <c r="N55" i="162" s="1"/>
  <c r="AA54" i="162"/>
  <c r="W54" i="162"/>
  <c r="S54" i="162"/>
  <c r="O54" i="162"/>
  <c r="J54" i="162"/>
  <c r="I54" i="162"/>
  <c r="F54" i="162"/>
  <c r="L54" i="162" s="1"/>
  <c r="H54" i="162" s="1"/>
  <c r="G54" i="162" s="1"/>
  <c r="AA53" i="162"/>
  <c r="W53" i="162"/>
  <c r="S53" i="162"/>
  <c r="R53" i="162"/>
  <c r="O53" i="162"/>
  <c r="N53" i="162"/>
  <c r="K53" i="162" s="1"/>
  <c r="I53" i="162"/>
  <c r="H53" i="162"/>
  <c r="AA52" i="162"/>
  <c r="W52" i="162"/>
  <c r="S52" i="162"/>
  <c r="O52" i="162"/>
  <c r="J52" i="162"/>
  <c r="I52" i="162"/>
  <c r="F52" i="162"/>
  <c r="L52" i="162" s="1"/>
  <c r="AA51" i="162"/>
  <c r="W51" i="162"/>
  <c r="S51" i="162"/>
  <c r="O51" i="162"/>
  <c r="K51" i="162"/>
  <c r="J51" i="162"/>
  <c r="I51" i="162"/>
  <c r="H51" i="162"/>
  <c r="G51" i="162" s="1"/>
  <c r="F51" i="162"/>
  <c r="AA50" i="162"/>
  <c r="W50" i="162"/>
  <c r="S50" i="162"/>
  <c r="R50" i="162"/>
  <c r="O50" i="162"/>
  <c r="N50" i="162"/>
  <c r="K50" i="162" s="1"/>
  <c r="I50" i="162"/>
  <c r="H50" i="162"/>
  <c r="AA49" i="162"/>
  <c r="W49" i="162"/>
  <c r="S49" i="162"/>
  <c r="I49" i="162"/>
  <c r="H49" i="162"/>
  <c r="F49" i="162"/>
  <c r="R49" i="162" s="1"/>
  <c r="O49" i="162" s="1"/>
  <c r="AB63" i="162"/>
  <c r="Y13" i="24" s="1"/>
  <c r="W48" i="162"/>
  <c r="W63" i="162" s="1"/>
  <c r="T13" i="24" s="1"/>
  <c r="T63" i="162"/>
  <c r="Q13" i="24" s="1"/>
  <c r="S48" i="162"/>
  <c r="O48" i="162"/>
  <c r="K48" i="162"/>
  <c r="I48" i="162"/>
  <c r="I63" i="162" s="1"/>
  <c r="F48" i="162"/>
  <c r="AC62" i="161"/>
  <c r="AB62" i="161"/>
  <c r="Y62" i="161"/>
  <c r="X62" i="161"/>
  <c r="U62" i="161"/>
  <c r="T62" i="161"/>
  <c r="Q62" i="161"/>
  <c r="P62" i="161"/>
  <c r="M62" i="161"/>
  <c r="AA60" i="161"/>
  <c r="W60" i="161"/>
  <c r="S60" i="161"/>
  <c r="K60" i="161"/>
  <c r="I60" i="161"/>
  <c r="H60" i="161"/>
  <c r="F60" i="161"/>
  <c r="R60" i="161" s="1"/>
  <c r="AA59" i="161"/>
  <c r="W59" i="161"/>
  <c r="S59" i="161"/>
  <c r="R59" i="161"/>
  <c r="O59" i="161" s="1"/>
  <c r="K59" i="161"/>
  <c r="J59" i="161"/>
  <c r="I59" i="161"/>
  <c r="G59" i="161" s="1"/>
  <c r="H59" i="161"/>
  <c r="F59" i="161"/>
  <c r="AA58" i="161"/>
  <c r="W58" i="161"/>
  <c r="S58" i="161"/>
  <c r="R58" i="161"/>
  <c r="O58" i="161" s="1"/>
  <c r="K58" i="161"/>
  <c r="I58" i="161"/>
  <c r="H58" i="161"/>
  <c r="F58" i="161"/>
  <c r="F56" i="161" s="1"/>
  <c r="R56" i="161" s="1"/>
  <c r="AA57" i="161"/>
  <c r="W57" i="161"/>
  <c r="S57" i="161"/>
  <c r="K57" i="161"/>
  <c r="I57" i="161"/>
  <c r="H57" i="161"/>
  <c r="F57" i="161"/>
  <c r="R57" i="161" s="1"/>
  <c r="AA56" i="161"/>
  <c r="W56" i="161"/>
  <c r="S56" i="161"/>
  <c r="K56" i="161"/>
  <c r="I56" i="161"/>
  <c r="H56" i="161"/>
  <c r="AA55" i="161"/>
  <c r="W55" i="161"/>
  <c r="S55" i="161"/>
  <c r="R55" i="161"/>
  <c r="O55" i="161" s="1"/>
  <c r="N55" i="161"/>
  <c r="K55" i="161"/>
  <c r="J55" i="161"/>
  <c r="I55" i="161"/>
  <c r="H55" i="161"/>
  <c r="G55" i="161"/>
  <c r="AA54" i="161"/>
  <c r="W54" i="161"/>
  <c r="S54" i="161"/>
  <c r="L54" i="161"/>
  <c r="H54" i="161" s="1"/>
  <c r="I54" i="161"/>
  <c r="F54" i="161"/>
  <c r="N54" i="161" s="1"/>
  <c r="AA53" i="161"/>
  <c r="W53" i="161"/>
  <c r="S53" i="161"/>
  <c r="I53" i="161"/>
  <c r="F53" i="161"/>
  <c r="R53" i="161" s="1"/>
  <c r="O53" i="161" s="1"/>
  <c r="AA52" i="161"/>
  <c r="W52" i="161"/>
  <c r="S52" i="161"/>
  <c r="R52" i="161"/>
  <c r="O52" i="161" s="1"/>
  <c r="N52" i="161"/>
  <c r="J52" i="161" s="1"/>
  <c r="G52" i="161" s="1"/>
  <c r="K52" i="161"/>
  <c r="I52" i="161"/>
  <c r="H52" i="161"/>
  <c r="AA51" i="161"/>
  <c r="W51" i="161"/>
  <c r="S51" i="161"/>
  <c r="R51" i="161"/>
  <c r="O51" i="161" s="1"/>
  <c r="I51" i="161"/>
  <c r="F51" i="161"/>
  <c r="N51" i="161" s="1"/>
  <c r="J51" i="161" s="1"/>
  <c r="E51" i="161"/>
  <c r="AA50" i="161"/>
  <c r="W50" i="161"/>
  <c r="S50" i="161"/>
  <c r="O50" i="161"/>
  <c r="I50" i="161"/>
  <c r="H50" i="161"/>
  <c r="F50" i="161"/>
  <c r="AA49" i="161"/>
  <c r="W49" i="161"/>
  <c r="S49" i="161"/>
  <c r="R49" i="161"/>
  <c r="O49" i="161" s="1"/>
  <c r="N49" i="161"/>
  <c r="K49" i="161"/>
  <c r="J49" i="161"/>
  <c r="I49" i="161"/>
  <c r="H49" i="161"/>
  <c r="G49" i="161"/>
  <c r="AA48" i="161"/>
  <c r="W48" i="161"/>
  <c r="S48" i="161"/>
  <c r="N48" i="161"/>
  <c r="K48" i="161"/>
  <c r="I48" i="161"/>
  <c r="H48" i="161"/>
  <c r="F48" i="161"/>
  <c r="AD62" i="161"/>
  <c r="J47" i="161"/>
  <c r="W47" i="161"/>
  <c r="W62" i="161" s="1"/>
  <c r="V62" i="161"/>
  <c r="R47" i="161"/>
  <c r="O47" i="161"/>
  <c r="K47" i="161"/>
  <c r="I47" i="161"/>
  <c r="I62" i="161" s="1"/>
  <c r="H47" i="161"/>
  <c r="F47" i="161"/>
  <c r="AA63" i="314" l="1"/>
  <c r="X35" i="24" s="1"/>
  <c r="X31" i="24" s="1"/>
  <c r="W63" i="314"/>
  <c r="T35" i="24" s="1"/>
  <c r="T31" i="24" s="1"/>
  <c r="S63" i="314"/>
  <c r="P35" i="24" s="1"/>
  <c r="P31" i="24" s="1"/>
  <c r="F63" i="314"/>
  <c r="G57" i="314"/>
  <c r="J63" i="314"/>
  <c r="G35" i="24" s="1"/>
  <c r="H35" i="261" s="1"/>
  <c r="F34" i="261"/>
  <c r="U18" i="24"/>
  <c r="F63" i="264"/>
  <c r="G57" i="166"/>
  <c r="J57" i="166"/>
  <c r="AB52" i="303"/>
  <c r="X52" i="303"/>
  <c r="T52" i="303"/>
  <c r="P52" i="303"/>
  <c r="M11" i="24"/>
  <c r="W64" i="163"/>
  <c r="T14" i="24" s="1"/>
  <c r="S63" i="162"/>
  <c r="P13" i="24" s="1"/>
  <c r="J58" i="162"/>
  <c r="G58" i="162" s="1"/>
  <c r="O58" i="162"/>
  <c r="F57" i="162"/>
  <c r="R57" i="162" s="1"/>
  <c r="R63" i="162" s="1"/>
  <c r="O13" i="24" s="1"/>
  <c r="H51" i="326"/>
  <c r="G51" i="326" s="1"/>
  <c r="V63" i="326"/>
  <c r="S55" i="326"/>
  <c r="W96" i="325"/>
  <c r="H93" i="325"/>
  <c r="G93" i="325" s="1"/>
  <c r="H87" i="325"/>
  <c r="G87" i="325" s="1"/>
  <c r="F99" i="325"/>
  <c r="G85" i="324"/>
  <c r="H87" i="324"/>
  <c r="G91" i="324"/>
  <c r="F99" i="324"/>
  <c r="X99" i="324"/>
  <c r="V99" i="323"/>
  <c r="G87" i="323"/>
  <c r="S99" i="323"/>
  <c r="S87" i="322"/>
  <c r="F99" i="322"/>
  <c r="H87" i="322"/>
  <c r="G87" i="322" s="1"/>
  <c r="F63" i="321"/>
  <c r="G52" i="321"/>
  <c r="G60" i="320"/>
  <c r="AA63" i="319"/>
  <c r="F63" i="319"/>
  <c r="G52" i="319"/>
  <c r="G51" i="319"/>
  <c r="G49" i="319"/>
  <c r="G51" i="317"/>
  <c r="F63" i="317"/>
  <c r="V63" i="315"/>
  <c r="F63" i="315"/>
  <c r="G57" i="313"/>
  <c r="G52" i="313"/>
  <c r="F63" i="313"/>
  <c r="X63" i="311"/>
  <c r="V63" i="311"/>
  <c r="F63" i="311"/>
  <c r="J51" i="311"/>
  <c r="G51" i="311" s="1"/>
  <c r="J51" i="265"/>
  <c r="G51" i="265" s="1"/>
  <c r="W63" i="265"/>
  <c r="F63" i="265"/>
  <c r="F63" i="168"/>
  <c r="G51" i="168"/>
  <c r="V63" i="168"/>
  <c r="S48" i="168"/>
  <c r="G49" i="167"/>
  <c r="F64" i="167"/>
  <c r="F63" i="310"/>
  <c r="F63" i="309"/>
  <c r="F63" i="308"/>
  <c r="AA63" i="264"/>
  <c r="X22" i="24" s="1"/>
  <c r="X18" i="24" s="1"/>
  <c r="G51" i="264"/>
  <c r="AA63" i="166"/>
  <c r="W63" i="166"/>
  <c r="G51" i="166"/>
  <c r="AA65" i="165"/>
  <c r="W65" i="165"/>
  <c r="G53" i="165"/>
  <c r="G51" i="165"/>
  <c r="O57" i="165"/>
  <c r="J57" i="165"/>
  <c r="G57" i="165" s="1"/>
  <c r="F65" i="165"/>
  <c r="AA29" i="164"/>
  <c r="G20" i="164"/>
  <c r="G17" i="164"/>
  <c r="G15" i="164"/>
  <c r="O21" i="164"/>
  <c r="J21" i="164"/>
  <c r="G21" i="164" s="1"/>
  <c r="F29" i="164"/>
  <c r="F64" i="303"/>
  <c r="V64" i="302"/>
  <c r="J52" i="302"/>
  <c r="G52" i="302" s="1"/>
  <c r="F64" i="302"/>
  <c r="O59" i="302"/>
  <c r="J59" i="302"/>
  <c r="G59" i="302" s="1"/>
  <c r="L64" i="301"/>
  <c r="K52" i="301"/>
  <c r="H52" i="301"/>
  <c r="G52" i="301" s="1"/>
  <c r="I64" i="301"/>
  <c r="N49" i="301"/>
  <c r="L55" i="301"/>
  <c r="N55" i="301"/>
  <c r="J55" i="301" s="1"/>
  <c r="W64" i="301"/>
  <c r="T15" i="24" s="1"/>
  <c r="G62" i="301"/>
  <c r="S64" i="163"/>
  <c r="P14" i="24" s="1"/>
  <c r="J50" i="161"/>
  <c r="G50" i="161" s="1"/>
  <c r="K50" i="161"/>
  <c r="F62" i="161"/>
  <c r="D74" i="323"/>
  <c r="F74" i="323" s="1"/>
  <c r="F73" i="323" s="1"/>
  <c r="D63" i="323"/>
  <c r="F63" i="323" s="1"/>
  <c r="D62" i="325"/>
  <c r="F62" i="325" s="1"/>
  <c r="D65" i="323"/>
  <c r="F65" i="323" s="1"/>
  <c r="D63" i="325"/>
  <c r="F63" i="325" s="1"/>
  <c r="D64" i="325"/>
  <c r="F64" i="325" s="1"/>
  <c r="W61" i="326"/>
  <c r="H61" i="326"/>
  <c r="G61" i="326" s="1"/>
  <c r="F63" i="326"/>
  <c r="G55" i="326"/>
  <c r="G48" i="326"/>
  <c r="W59" i="326"/>
  <c r="X63" i="326"/>
  <c r="H58" i="326"/>
  <c r="G58" i="326" s="1"/>
  <c r="R63" i="326"/>
  <c r="J54" i="326"/>
  <c r="J63" i="326" s="1"/>
  <c r="W57" i="326"/>
  <c r="W63" i="326" s="1"/>
  <c r="S54" i="326"/>
  <c r="S63" i="326" s="1"/>
  <c r="F61" i="326"/>
  <c r="W99" i="325"/>
  <c r="G91" i="325"/>
  <c r="F79" i="325"/>
  <c r="W95" i="325"/>
  <c r="H97" i="325"/>
  <c r="G97" i="325" s="1"/>
  <c r="X99" i="325"/>
  <c r="D65" i="325"/>
  <c r="F65" i="325" s="1"/>
  <c r="D74" i="325"/>
  <c r="F74" i="325" s="1"/>
  <c r="F73" i="325" s="1"/>
  <c r="S91" i="325"/>
  <c r="H94" i="325"/>
  <c r="G94" i="325" s="1"/>
  <c r="R99" i="325"/>
  <c r="Z99" i="325"/>
  <c r="J90" i="325"/>
  <c r="G90" i="325" s="1"/>
  <c r="J84" i="325"/>
  <c r="G84" i="325" s="1"/>
  <c r="S90" i="325"/>
  <c r="W99" i="324"/>
  <c r="D64" i="324"/>
  <c r="F64" i="324" s="1"/>
  <c r="S84" i="324"/>
  <c r="D65" i="324"/>
  <c r="F65" i="324" s="1"/>
  <c r="H84" i="324"/>
  <c r="R99" i="324"/>
  <c r="D74" i="324"/>
  <c r="F74" i="324" s="1"/>
  <c r="D62" i="324"/>
  <c r="F62" i="324" s="1"/>
  <c r="D75" i="324"/>
  <c r="F75" i="324" s="1"/>
  <c r="J84" i="324"/>
  <c r="W97" i="323"/>
  <c r="H97" i="323"/>
  <c r="G97" i="323" s="1"/>
  <c r="G84" i="323"/>
  <c r="D64" i="323"/>
  <c r="F64" i="323" s="1"/>
  <c r="W95" i="323"/>
  <c r="X99" i="323"/>
  <c r="R99" i="323"/>
  <c r="D62" i="323"/>
  <c r="F62" i="323" s="1"/>
  <c r="W93" i="323"/>
  <c r="J91" i="323"/>
  <c r="G91" i="323" s="1"/>
  <c r="F97" i="323"/>
  <c r="F99" i="323" s="1"/>
  <c r="W97" i="322"/>
  <c r="H97" i="322"/>
  <c r="G97" i="322" s="1"/>
  <c r="G91" i="322"/>
  <c r="X99" i="322"/>
  <c r="D65" i="322"/>
  <c r="F65" i="322" s="1"/>
  <c r="D74" i="322"/>
  <c r="F74" i="322" s="1"/>
  <c r="S91" i="322"/>
  <c r="S99" i="322" s="1"/>
  <c r="H94" i="322"/>
  <c r="G94" i="322" s="1"/>
  <c r="H84" i="322"/>
  <c r="Z99" i="322"/>
  <c r="D62" i="322"/>
  <c r="F62" i="322" s="1"/>
  <c r="D75" i="322"/>
  <c r="F75" i="322" s="1"/>
  <c r="J90" i="322"/>
  <c r="G90" i="322" s="1"/>
  <c r="W93" i="322"/>
  <c r="W99" i="322" s="1"/>
  <c r="O55" i="321"/>
  <c r="O63" i="321" s="1"/>
  <c r="J55" i="321"/>
  <c r="S63" i="321"/>
  <c r="G55" i="321"/>
  <c r="W48" i="321"/>
  <c r="W63" i="321" s="1"/>
  <c r="J49" i="321"/>
  <c r="G49" i="321" s="1"/>
  <c r="S51" i="321"/>
  <c r="S54" i="321"/>
  <c r="J57" i="321"/>
  <c r="G57" i="321" s="1"/>
  <c r="H48" i="321"/>
  <c r="AA48" i="321"/>
  <c r="AA63" i="321" s="1"/>
  <c r="R63" i="321"/>
  <c r="J48" i="321"/>
  <c r="S49" i="321"/>
  <c r="J51" i="321"/>
  <c r="G51" i="321" s="1"/>
  <c r="T63" i="321"/>
  <c r="K63" i="320"/>
  <c r="G49" i="320"/>
  <c r="G56" i="320"/>
  <c r="O48" i="320"/>
  <c r="K56" i="320"/>
  <c r="N63" i="320"/>
  <c r="R54" i="320"/>
  <c r="O54" i="320" s="1"/>
  <c r="G51" i="320"/>
  <c r="J48" i="320"/>
  <c r="L54" i="320"/>
  <c r="J55" i="320"/>
  <c r="G55" i="320" s="1"/>
  <c r="O63" i="319"/>
  <c r="W48" i="319"/>
  <c r="W63" i="319" s="1"/>
  <c r="H48" i="319"/>
  <c r="R63" i="319"/>
  <c r="J48" i="319"/>
  <c r="J63" i="319" s="1"/>
  <c r="S49" i="319"/>
  <c r="S63" i="319" s="1"/>
  <c r="T63" i="318"/>
  <c r="H52" i="318"/>
  <c r="S52" i="318"/>
  <c r="S51" i="318"/>
  <c r="J51" i="318"/>
  <c r="G51" i="318" s="1"/>
  <c r="O50" i="318"/>
  <c r="O63" i="318" s="1"/>
  <c r="I63" i="318"/>
  <c r="J61" i="317"/>
  <c r="O61" i="317"/>
  <c r="J49" i="317"/>
  <c r="G49" i="317" s="1"/>
  <c r="O49" i="317"/>
  <c r="G61" i="317"/>
  <c r="K63" i="317"/>
  <c r="J58" i="317"/>
  <c r="O58" i="317"/>
  <c r="J60" i="317"/>
  <c r="G60" i="317" s="1"/>
  <c r="J59" i="317"/>
  <c r="G59" i="317" s="1"/>
  <c r="O59" i="317"/>
  <c r="N63" i="317"/>
  <c r="G58" i="317"/>
  <c r="O48" i="317"/>
  <c r="K56" i="317"/>
  <c r="O54" i="317"/>
  <c r="J53" i="317"/>
  <c r="G53" i="317" s="1"/>
  <c r="J48" i="317"/>
  <c r="J55" i="317"/>
  <c r="G55" i="317" s="1"/>
  <c r="V63" i="316"/>
  <c r="T63" i="316"/>
  <c r="H52" i="316"/>
  <c r="G52" i="316" s="1"/>
  <c r="S52" i="316"/>
  <c r="S51" i="316"/>
  <c r="S63" i="316" s="1"/>
  <c r="J51" i="316"/>
  <c r="J63" i="316" s="1"/>
  <c r="G49" i="316"/>
  <c r="O50" i="316"/>
  <c r="O63" i="316" s="1"/>
  <c r="O63" i="315"/>
  <c r="T63" i="315"/>
  <c r="H52" i="315"/>
  <c r="G52" i="315" s="1"/>
  <c r="S52" i="315"/>
  <c r="S51" i="315"/>
  <c r="J51" i="315"/>
  <c r="G51" i="315" s="1"/>
  <c r="G63" i="315" s="1"/>
  <c r="O50" i="315"/>
  <c r="H48" i="314"/>
  <c r="O48" i="314"/>
  <c r="O63" i="314" s="1"/>
  <c r="L35" i="24" s="1"/>
  <c r="J59" i="313"/>
  <c r="O59" i="313"/>
  <c r="K63" i="313"/>
  <c r="J61" i="313"/>
  <c r="G61" i="313" s="1"/>
  <c r="O61" i="313"/>
  <c r="G54" i="313"/>
  <c r="G59" i="313"/>
  <c r="J54" i="313"/>
  <c r="J58" i="313"/>
  <c r="G58" i="313" s="1"/>
  <c r="O58" i="313"/>
  <c r="J60" i="313"/>
  <c r="G60" i="313" s="1"/>
  <c r="O60" i="313"/>
  <c r="L63" i="313"/>
  <c r="N63" i="313"/>
  <c r="G51" i="313"/>
  <c r="J53" i="313"/>
  <c r="G53" i="313" s="1"/>
  <c r="J49" i="313"/>
  <c r="G49" i="313" s="1"/>
  <c r="J50" i="313"/>
  <c r="G50" i="313" s="1"/>
  <c r="G57" i="312"/>
  <c r="J61" i="312"/>
  <c r="O61" i="312"/>
  <c r="G52" i="312"/>
  <c r="J59" i="312"/>
  <c r="G59" i="312" s="1"/>
  <c r="O59" i="312"/>
  <c r="J49" i="312"/>
  <c r="G49" i="312" s="1"/>
  <c r="O49" i="312"/>
  <c r="G61" i="312"/>
  <c r="G54" i="312"/>
  <c r="J54" i="312"/>
  <c r="J58" i="312"/>
  <c r="O58" i="312"/>
  <c r="J60" i="312"/>
  <c r="G60" i="312" s="1"/>
  <c r="O60" i="312"/>
  <c r="K63" i="312"/>
  <c r="R63" i="312"/>
  <c r="J48" i="312"/>
  <c r="O48" i="312"/>
  <c r="G58" i="312"/>
  <c r="L63" i="312"/>
  <c r="F63" i="312"/>
  <c r="N63" i="312"/>
  <c r="G51" i="312"/>
  <c r="J53" i="312"/>
  <c r="G53" i="312" s="1"/>
  <c r="H55" i="312"/>
  <c r="G55" i="312" s="1"/>
  <c r="AA55" i="311"/>
  <c r="AA63" i="311" s="1"/>
  <c r="AB63" i="311"/>
  <c r="T63" i="311"/>
  <c r="H54" i="311"/>
  <c r="S54" i="311"/>
  <c r="O50" i="311"/>
  <c r="O63" i="311" s="1"/>
  <c r="S51" i="311"/>
  <c r="W55" i="311"/>
  <c r="W63" i="311" s="1"/>
  <c r="J63" i="311"/>
  <c r="H55" i="265"/>
  <c r="G55" i="265" s="1"/>
  <c r="AA55" i="265"/>
  <c r="AA63" i="265" s="1"/>
  <c r="AB63" i="265"/>
  <c r="T63" i="265"/>
  <c r="H54" i="265"/>
  <c r="G54" i="265" s="1"/>
  <c r="G63" i="265" s="1"/>
  <c r="S54" i="265"/>
  <c r="O50" i="265"/>
  <c r="O63" i="265" s="1"/>
  <c r="X63" i="265"/>
  <c r="S51" i="265"/>
  <c r="AA55" i="168"/>
  <c r="AA63" i="168" s="1"/>
  <c r="AB63" i="168"/>
  <c r="S54" i="168"/>
  <c r="T63" i="168"/>
  <c r="H54" i="168"/>
  <c r="G54" i="168" s="1"/>
  <c r="X55" i="168"/>
  <c r="J48" i="168"/>
  <c r="G51" i="167"/>
  <c r="O56" i="167"/>
  <c r="J56" i="167"/>
  <c r="G57" i="167"/>
  <c r="W64" i="167"/>
  <c r="G54" i="167"/>
  <c r="K55" i="167"/>
  <c r="L64" i="167"/>
  <c r="H55" i="167"/>
  <c r="G55" i="167" s="1"/>
  <c r="G56" i="167"/>
  <c r="R50" i="167"/>
  <c r="W60" i="167"/>
  <c r="J62" i="167"/>
  <c r="G62" i="167" s="1"/>
  <c r="J57" i="167"/>
  <c r="T63" i="310"/>
  <c r="H52" i="310"/>
  <c r="G52" i="310" s="1"/>
  <c r="S52" i="310"/>
  <c r="S51" i="310"/>
  <c r="J51" i="310"/>
  <c r="G51" i="310" s="1"/>
  <c r="V63" i="310"/>
  <c r="S48" i="310"/>
  <c r="J48" i="310"/>
  <c r="G48" i="310" s="1"/>
  <c r="O55" i="310"/>
  <c r="J55" i="310"/>
  <c r="G55" i="310"/>
  <c r="O50" i="310"/>
  <c r="O63" i="310" s="1"/>
  <c r="H63" i="310"/>
  <c r="T63" i="309"/>
  <c r="H52" i="309"/>
  <c r="G52" i="309" s="1"/>
  <c r="S52" i="309"/>
  <c r="V63" i="309"/>
  <c r="S48" i="309"/>
  <c r="S63" i="309" s="1"/>
  <c r="J48" i="309"/>
  <c r="J63" i="309" s="1"/>
  <c r="S51" i="309"/>
  <c r="J51" i="309"/>
  <c r="G51" i="309" s="1"/>
  <c r="O55" i="309"/>
  <c r="J55" i="309"/>
  <c r="G55" i="309" s="1"/>
  <c r="O50" i="309"/>
  <c r="O63" i="309" s="1"/>
  <c r="H63" i="309"/>
  <c r="V63" i="308"/>
  <c r="J48" i="308"/>
  <c r="G48" i="308" s="1"/>
  <c r="S48" i="308"/>
  <c r="S52" i="308"/>
  <c r="T63" i="308"/>
  <c r="H52" i="308"/>
  <c r="G52" i="308" s="1"/>
  <c r="G55" i="308"/>
  <c r="J55" i="308"/>
  <c r="O55" i="308"/>
  <c r="O63" i="308" s="1"/>
  <c r="S51" i="308"/>
  <c r="J51" i="308"/>
  <c r="G51" i="308" s="1"/>
  <c r="I63" i="308"/>
  <c r="O48" i="307"/>
  <c r="O63" i="307" s="1"/>
  <c r="L23" i="24" s="1"/>
  <c r="H48" i="307"/>
  <c r="F63" i="307"/>
  <c r="R63" i="307"/>
  <c r="J55" i="264"/>
  <c r="G55" i="264" s="1"/>
  <c r="O55" i="264"/>
  <c r="W63" i="264"/>
  <c r="T22" i="24" s="1"/>
  <c r="T18" i="24" s="1"/>
  <c r="O48" i="264"/>
  <c r="S49" i="264"/>
  <c r="S48" i="264"/>
  <c r="J54" i="264"/>
  <c r="G54" i="264" s="1"/>
  <c r="J49" i="264"/>
  <c r="G49" i="264" s="1"/>
  <c r="H48" i="264"/>
  <c r="H52" i="264"/>
  <c r="G52" i="264" s="1"/>
  <c r="AB63" i="264"/>
  <c r="Y22" i="24" s="1"/>
  <c r="Y18" i="24" s="1"/>
  <c r="O55" i="166"/>
  <c r="J55" i="166"/>
  <c r="G55" i="166" s="1"/>
  <c r="F63" i="166"/>
  <c r="O48" i="166"/>
  <c r="S49" i="166"/>
  <c r="X63" i="166"/>
  <c r="S48" i="166"/>
  <c r="S63" i="166" s="1"/>
  <c r="R63" i="166"/>
  <c r="O21" i="24" s="1"/>
  <c r="O18" i="24" s="1"/>
  <c r="J49" i="166"/>
  <c r="J63" i="166" s="1"/>
  <c r="G21" i="24" s="1"/>
  <c r="H48" i="166"/>
  <c r="AB63" i="166"/>
  <c r="O65" i="165"/>
  <c r="J65" i="165"/>
  <c r="G54" i="165"/>
  <c r="R65" i="165"/>
  <c r="D31" i="165"/>
  <c r="F31" i="165" s="1"/>
  <c r="D40" i="165"/>
  <c r="F40" i="165" s="1"/>
  <c r="F39" i="165" s="1"/>
  <c r="H50" i="165"/>
  <c r="S53" i="165"/>
  <c r="S65" i="165" s="1"/>
  <c r="D28" i="165"/>
  <c r="F28" i="165" s="1"/>
  <c r="F45" i="165" s="1"/>
  <c r="H56" i="165"/>
  <c r="G56" i="165" s="1"/>
  <c r="X65" i="165"/>
  <c r="G18" i="164"/>
  <c r="J29" i="164"/>
  <c r="W29" i="164"/>
  <c r="O14" i="164"/>
  <c r="O29" i="164" s="1"/>
  <c r="S15" i="164"/>
  <c r="R29" i="164"/>
  <c r="H14" i="164"/>
  <c r="S17" i="164"/>
  <c r="J58" i="303"/>
  <c r="G58" i="303" s="1"/>
  <c r="G49" i="303"/>
  <c r="R64" i="303"/>
  <c r="G55" i="302"/>
  <c r="T64" i="302"/>
  <c r="S53" i="302"/>
  <c r="J60" i="302"/>
  <c r="G60" i="302" s="1"/>
  <c r="O60" i="302"/>
  <c r="O61" i="302"/>
  <c r="J61" i="302"/>
  <c r="G61" i="302" s="1"/>
  <c r="O62" i="302"/>
  <c r="J62" i="302"/>
  <c r="G62" i="302" s="1"/>
  <c r="S58" i="302"/>
  <c r="J53" i="302"/>
  <c r="G53" i="302" s="1"/>
  <c r="R64" i="302"/>
  <c r="J49" i="302"/>
  <c r="L56" i="302"/>
  <c r="J57" i="302"/>
  <c r="G57" i="302" s="1"/>
  <c r="J50" i="302"/>
  <c r="G50" i="302" s="1"/>
  <c r="K50" i="302"/>
  <c r="O49" i="301"/>
  <c r="O61" i="301"/>
  <c r="J61" i="301"/>
  <c r="G50" i="301"/>
  <c r="O60" i="301"/>
  <c r="J60" i="301"/>
  <c r="G60" i="301" s="1"/>
  <c r="G61" i="301"/>
  <c r="K49" i="301"/>
  <c r="S51" i="301"/>
  <c r="S64" i="301" s="1"/>
  <c r="P15" i="24" s="1"/>
  <c r="H51" i="301"/>
  <c r="AA51" i="301"/>
  <c r="AA64" i="301" s="1"/>
  <c r="X15" i="24" s="1"/>
  <c r="J53" i="301"/>
  <c r="G53" i="301" s="1"/>
  <c r="J56" i="301"/>
  <c r="G56" i="301" s="1"/>
  <c r="J49" i="301"/>
  <c r="G49" i="301" s="1"/>
  <c r="G56" i="163"/>
  <c r="O60" i="163"/>
  <c r="J60" i="163"/>
  <c r="G60" i="163" s="1"/>
  <c r="O55" i="163"/>
  <c r="J55" i="163"/>
  <c r="L64" i="163"/>
  <c r="I14" i="24" s="1"/>
  <c r="I11" i="24" s="1"/>
  <c r="K52" i="163"/>
  <c r="H52" i="163"/>
  <c r="G52" i="163" s="1"/>
  <c r="F57" i="163"/>
  <c r="O49" i="163"/>
  <c r="J62" i="163"/>
  <c r="G62" i="163" s="1"/>
  <c r="O62" i="163"/>
  <c r="H51" i="163"/>
  <c r="G51" i="163" s="1"/>
  <c r="AA51" i="163"/>
  <c r="AA64" i="163" s="1"/>
  <c r="X14" i="24" s="1"/>
  <c r="L55" i="163"/>
  <c r="J61" i="163"/>
  <c r="G61" i="163" s="1"/>
  <c r="J56" i="163"/>
  <c r="J49" i="163"/>
  <c r="O59" i="162"/>
  <c r="J59" i="162"/>
  <c r="G59" i="162" s="1"/>
  <c r="J55" i="162"/>
  <c r="J57" i="162"/>
  <c r="G57" i="162" s="1"/>
  <c r="G53" i="162"/>
  <c r="L63" i="162"/>
  <c r="K52" i="162"/>
  <c r="H52" i="162"/>
  <c r="G52" i="162" s="1"/>
  <c r="J61" i="162"/>
  <c r="G61" i="162" s="1"/>
  <c r="O61" i="162"/>
  <c r="R55" i="162"/>
  <c r="O55" i="162" s="1"/>
  <c r="H48" i="162"/>
  <c r="J48" i="162"/>
  <c r="AA48" i="162"/>
  <c r="AA63" i="162" s="1"/>
  <c r="X13" i="24" s="1"/>
  <c r="N49" i="162"/>
  <c r="J60" i="162"/>
  <c r="G60" i="162" s="1"/>
  <c r="J50" i="162"/>
  <c r="G50" i="162" s="1"/>
  <c r="J53" i="162"/>
  <c r="L55" i="162"/>
  <c r="K54" i="161"/>
  <c r="J57" i="161"/>
  <c r="O57" i="161"/>
  <c r="G57" i="161"/>
  <c r="G47" i="161"/>
  <c r="J60" i="161"/>
  <c r="G60" i="161" s="1"/>
  <c r="O60" i="161"/>
  <c r="N62" i="161"/>
  <c r="O56" i="161"/>
  <c r="J56" i="161"/>
  <c r="G56" i="161" s="1"/>
  <c r="L53" i="161"/>
  <c r="H53" i="161" s="1"/>
  <c r="R54" i="161"/>
  <c r="O54" i="161" s="1"/>
  <c r="L51" i="161"/>
  <c r="N53" i="161"/>
  <c r="J53" i="161" s="1"/>
  <c r="J58" i="161"/>
  <c r="G58" i="161" s="1"/>
  <c r="R48" i="161"/>
  <c r="S47" i="161"/>
  <c r="S62" i="161" s="1"/>
  <c r="Z62" i="161"/>
  <c r="AA47" i="161"/>
  <c r="AA62" i="161" s="1"/>
  <c r="H21" i="261" l="1"/>
  <c r="H18" i="261" s="1"/>
  <c r="G18" i="24"/>
  <c r="X64" i="303"/>
  <c r="U17" i="24" s="1"/>
  <c r="U11" i="24" s="1"/>
  <c r="U6" i="24" s="1"/>
  <c r="U52" i="24" s="1"/>
  <c r="W52" i="303"/>
  <c r="W64" i="303" s="1"/>
  <c r="T17" i="24" s="1"/>
  <c r="T11" i="24" s="1"/>
  <c r="T6" i="24" s="1"/>
  <c r="T52" i="24" s="1"/>
  <c r="AA52" i="303"/>
  <c r="AA64" i="303" s="1"/>
  <c r="X17" i="24" s="1"/>
  <c r="X11" i="24" s="1"/>
  <c r="X6" i="24" s="1"/>
  <c r="X52" i="24" s="1"/>
  <c r="AB64" i="303"/>
  <c r="Y17" i="24" s="1"/>
  <c r="Y11" i="24" s="1"/>
  <c r="Y6" i="24" s="1"/>
  <c r="Y52" i="24" s="1"/>
  <c r="O57" i="162"/>
  <c r="O63" i="162" s="1"/>
  <c r="L13" i="24" s="1"/>
  <c r="F63" i="162"/>
  <c r="S99" i="325"/>
  <c r="P50" i="24" s="1"/>
  <c r="P45" i="24" s="1"/>
  <c r="P36" i="24" s="1"/>
  <c r="W99" i="323"/>
  <c r="S63" i="318"/>
  <c r="O63" i="317"/>
  <c r="S63" i="315"/>
  <c r="J63" i="315"/>
  <c r="S63" i="311"/>
  <c r="J63" i="265"/>
  <c r="S63" i="265"/>
  <c r="H63" i="265"/>
  <c r="S63" i="168"/>
  <c r="S63" i="310"/>
  <c r="G63" i="310"/>
  <c r="S63" i="264"/>
  <c r="P22" i="24" s="1"/>
  <c r="P18" i="24" s="1"/>
  <c r="O63" i="264"/>
  <c r="L22" i="24" s="1"/>
  <c r="O63" i="166"/>
  <c r="L21" i="24" s="1"/>
  <c r="S29" i="164"/>
  <c r="H52" i="303"/>
  <c r="O52" i="303"/>
  <c r="O64" i="303" s="1"/>
  <c r="L17" i="24" s="1"/>
  <c r="T64" i="303"/>
  <c r="Q17" i="24" s="1"/>
  <c r="Q11" i="24" s="1"/>
  <c r="Q6" i="24" s="1"/>
  <c r="Q52" i="24" s="1"/>
  <c r="S52" i="303"/>
  <c r="S64" i="303" s="1"/>
  <c r="P17" i="24" s="1"/>
  <c r="P11" i="24" s="1"/>
  <c r="S64" i="302"/>
  <c r="O64" i="302"/>
  <c r="N64" i="301"/>
  <c r="K55" i="301"/>
  <c r="K64" i="301" s="1"/>
  <c r="H55" i="301"/>
  <c r="G55" i="301" s="1"/>
  <c r="R64" i="163"/>
  <c r="F73" i="324"/>
  <c r="F79" i="324" s="1"/>
  <c r="G54" i="326"/>
  <c r="H63" i="326"/>
  <c r="G63" i="326"/>
  <c r="G99" i="325"/>
  <c r="D50" i="24" s="1"/>
  <c r="H99" i="325"/>
  <c r="E50" i="24" s="1"/>
  <c r="J99" i="325"/>
  <c r="H99" i="324"/>
  <c r="G84" i="324"/>
  <c r="G99" i="323"/>
  <c r="F79" i="323"/>
  <c r="J99" i="323"/>
  <c r="H99" i="323"/>
  <c r="H99" i="322"/>
  <c r="G84" i="322"/>
  <c r="G99" i="322" s="1"/>
  <c r="J99" i="322"/>
  <c r="F73" i="322"/>
  <c r="F79" i="322" s="1"/>
  <c r="H63" i="321"/>
  <c r="G48" i="321"/>
  <c r="G63" i="321" s="1"/>
  <c r="J63" i="321"/>
  <c r="R63" i="320"/>
  <c r="J54" i="320"/>
  <c r="J63" i="320" s="1"/>
  <c r="H54" i="320"/>
  <c r="L63" i="320"/>
  <c r="O63" i="320"/>
  <c r="G48" i="320"/>
  <c r="H63" i="319"/>
  <c r="G48" i="319"/>
  <c r="G63" i="319" s="1"/>
  <c r="H63" i="318"/>
  <c r="G52" i="318"/>
  <c r="G63" i="318" s="1"/>
  <c r="J63" i="318"/>
  <c r="H54" i="317"/>
  <c r="L63" i="317"/>
  <c r="J54" i="317"/>
  <c r="R63" i="317"/>
  <c r="J63" i="317"/>
  <c r="G48" i="317"/>
  <c r="G51" i="316"/>
  <c r="G63" i="316" s="1"/>
  <c r="H63" i="316"/>
  <c r="H63" i="315"/>
  <c r="H63" i="314"/>
  <c r="E35" i="24" s="1"/>
  <c r="G48" i="314"/>
  <c r="G63" i="314" s="1"/>
  <c r="D35" i="24" s="1"/>
  <c r="E35" i="261" s="1"/>
  <c r="R63" i="313"/>
  <c r="O34" i="24" s="1"/>
  <c r="O31" i="24" s="1"/>
  <c r="J48" i="313"/>
  <c r="O48" i="313"/>
  <c r="O63" i="313" s="1"/>
  <c r="L34" i="24" s="1"/>
  <c r="L31" i="24" s="1"/>
  <c r="J63" i="312"/>
  <c r="O63" i="312"/>
  <c r="G48" i="312"/>
  <c r="G63" i="312" s="1"/>
  <c r="H63" i="312"/>
  <c r="H63" i="311"/>
  <c r="G54" i="311"/>
  <c r="G63" i="311" s="1"/>
  <c r="J63" i="168"/>
  <c r="G48" i="168"/>
  <c r="H55" i="168"/>
  <c r="G55" i="168" s="1"/>
  <c r="W55" i="168"/>
  <c r="W63" i="168" s="1"/>
  <c r="X63" i="168"/>
  <c r="O50" i="167"/>
  <c r="O64" i="167" s="1"/>
  <c r="R64" i="167"/>
  <c r="H64" i="167"/>
  <c r="J50" i="167"/>
  <c r="J63" i="310"/>
  <c r="G48" i="309"/>
  <c r="G63" i="309" s="1"/>
  <c r="G63" i="308"/>
  <c r="S63" i="308"/>
  <c r="J63" i="308"/>
  <c r="H63" i="308"/>
  <c r="H63" i="307"/>
  <c r="E23" i="24" s="1"/>
  <c r="F23" i="261" s="1"/>
  <c r="G48" i="307"/>
  <c r="G63" i="307" s="1"/>
  <c r="D23" i="24" s="1"/>
  <c r="E23" i="261" s="1"/>
  <c r="J63" i="264"/>
  <c r="G48" i="264"/>
  <c r="G63" i="264" s="1"/>
  <c r="D22" i="24" s="1"/>
  <c r="E22" i="261" s="1"/>
  <c r="H63" i="264"/>
  <c r="E22" i="24" s="1"/>
  <c r="F22" i="261" s="1"/>
  <c r="G49" i="166"/>
  <c r="G48" i="166"/>
  <c r="G63" i="166" s="1"/>
  <c r="D21" i="24" s="1"/>
  <c r="H63" i="166"/>
  <c r="E21" i="24" s="1"/>
  <c r="G50" i="165"/>
  <c r="G65" i="165" s="1"/>
  <c r="H65" i="165"/>
  <c r="G14" i="164"/>
  <c r="G29" i="164" s="1"/>
  <c r="H29" i="164"/>
  <c r="J64" i="303"/>
  <c r="L64" i="302"/>
  <c r="K56" i="302"/>
  <c r="K64" i="302" s="1"/>
  <c r="H56" i="302"/>
  <c r="J64" i="302"/>
  <c r="G49" i="302"/>
  <c r="G51" i="301"/>
  <c r="H64" i="301"/>
  <c r="E15" i="24" s="1"/>
  <c r="F15" i="261" s="1"/>
  <c r="J58" i="301"/>
  <c r="G58" i="301" s="1"/>
  <c r="O58" i="301"/>
  <c r="O57" i="301"/>
  <c r="J57" i="301"/>
  <c r="G57" i="301" s="1"/>
  <c r="G49" i="163"/>
  <c r="H55" i="163"/>
  <c r="G55" i="163" s="1"/>
  <c r="K55" i="163"/>
  <c r="K64" i="163" s="1"/>
  <c r="H14" i="24" s="1"/>
  <c r="H11" i="24" s="1"/>
  <c r="J58" i="163"/>
  <c r="G58" i="163" s="1"/>
  <c r="O58" i="163"/>
  <c r="O57" i="163"/>
  <c r="J57" i="163"/>
  <c r="G57" i="163" s="1"/>
  <c r="F64" i="163"/>
  <c r="N63" i="162"/>
  <c r="K49" i="162"/>
  <c r="J49" i="162"/>
  <c r="G49" i="162" s="1"/>
  <c r="K55" i="162"/>
  <c r="H55" i="162"/>
  <c r="G55" i="162" s="1"/>
  <c r="G48" i="162"/>
  <c r="H63" i="162"/>
  <c r="E13" i="24" s="1"/>
  <c r="O48" i="161"/>
  <c r="O62" i="161" s="1"/>
  <c r="J48" i="161"/>
  <c r="L62" i="161"/>
  <c r="H51" i="161"/>
  <c r="K51" i="161"/>
  <c r="K62" i="161" s="1"/>
  <c r="G53" i="161"/>
  <c r="R62" i="161"/>
  <c r="J54" i="161"/>
  <c r="G54" i="161" s="1"/>
  <c r="D45" i="24" l="1"/>
  <c r="D36" i="24" s="1"/>
  <c r="E50" i="261"/>
  <c r="E45" i="261" s="1"/>
  <c r="E36" i="261" s="1"/>
  <c r="E45" i="24"/>
  <c r="E36" i="24" s="1"/>
  <c r="F50" i="261"/>
  <c r="F45" i="261" s="1"/>
  <c r="F36" i="261" s="1"/>
  <c r="F35" i="261"/>
  <c r="E31" i="24"/>
  <c r="P6" i="24"/>
  <c r="P52" i="24" s="1"/>
  <c r="L18" i="24"/>
  <c r="F21" i="261"/>
  <c r="F18" i="261" s="1"/>
  <c r="E18" i="24"/>
  <c r="E21" i="261"/>
  <c r="E18" i="261" s="1"/>
  <c r="D18" i="24"/>
  <c r="G63" i="162"/>
  <c r="D13" i="24" s="1"/>
  <c r="E13" i="261" s="1"/>
  <c r="F13" i="261"/>
  <c r="G63" i="168"/>
  <c r="H63" i="168"/>
  <c r="G52" i="303"/>
  <c r="G64" i="303" s="1"/>
  <c r="D17" i="24" s="1"/>
  <c r="E17" i="261" s="1"/>
  <c r="H64" i="303"/>
  <c r="E17" i="24" s="1"/>
  <c r="F17" i="261" s="1"/>
  <c r="O64" i="301"/>
  <c r="L15" i="24" s="1"/>
  <c r="G64" i="301"/>
  <c r="D15" i="24" s="1"/>
  <c r="E15" i="261" s="1"/>
  <c r="O64" i="163"/>
  <c r="L14" i="24" s="1"/>
  <c r="J64" i="301"/>
  <c r="G54" i="320"/>
  <c r="G63" i="320" s="1"/>
  <c r="H63" i="320"/>
  <c r="G54" i="317"/>
  <c r="G63" i="317" s="1"/>
  <c r="H63" i="317"/>
  <c r="J63" i="313"/>
  <c r="G34" i="24" s="1"/>
  <c r="G48" i="313"/>
  <c r="G63" i="313" s="1"/>
  <c r="D34" i="24" s="1"/>
  <c r="J64" i="167"/>
  <c r="G50" i="167"/>
  <c r="G64" i="167" s="1"/>
  <c r="G64" i="302"/>
  <c r="G56" i="302"/>
  <c r="H64" i="302"/>
  <c r="H64" i="163"/>
  <c r="E14" i="24" s="1"/>
  <c r="F14" i="261" s="1"/>
  <c r="G64" i="163"/>
  <c r="D14" i="24" s="1"/>
  <c r="E14" i="261" s="1"/>
  <c r="J64" i="163"/>
  <c r="J63" i="162"/>
  <c r="G13" i="24" s="1"/>
  <c r="K63" i="162"/>
  <c r="G51" i="161"/>
  <c r="H62" i="161"/>
  <c r="J62" i="161"/>
  <c r="G48" i="161"/>
  <c r="G62" i="161" s="1"/>
  <c r="E34" i="261" l="1"/>
  <c r="D31" i="24"/>
  <c r="H34" i="261"/>
  <c r="G31" i="24"/>
  <c r="L11" i="24"/>
  <c r="E11" i="24"/>
  <c r="F11" i="261"/>
  <c r="E11" i="261"/>
  <c r="D11" i="24"/>
  <c r="H13" i="261"/>
  <c r="H11" i="261" s="1"/>
  <c r="G11" i="24"/>
  <c r="AD63" i="159"/>
  <c r="AC63" i="159"/>
  <c r="AB63" i="159"/>
  <c r="Z63" i="159"/>
  <c r="Y63" i="159"/>
  <c r="U63" i="159"/>
  <c r="R63" i="159"/>
  <c r="N63" i="159"/>
  <c r="M63" i="159"/>
  <c r="L63" i="159"/>
  <c r="AA61" i="159"/>
  <c r="W61" i="159"/>
  <c r="K61" i="159"/>
  <c r="I61" i="159"/>
  <c r="H61" i="159"/>
  <c r="F61" i="159"/>
  <c r="AA60" i="159"/>
  <c r="W60" i="159"/>
  <c r="K60" i="159"/>
  <c r="I60" i="159"/>
  <c r="H60" i="159"/>
  <c r="F60" i="159"/>
  <c r="S60" i="159" s="1"/>
  <c r="AA59" i="159"/>
  <c r="W59" i="159"/>
  <c r="K59" i="159"/>
  <c r="I59" i="159"/>
  <c r="H59" i="159"/>
  <c r="F59" i="159"/>
  <c r="AA58" i="159"/>
  <c r="W58" i="159"/>
  <c r="K58" i="159"/>
  <c r="I58" i="159"/>
  <c r="H58" i="159"/>
  <c r="F58" i="159"/>
  <c r="S58" i="159" s="1"/>
  <c r="AA57" i="159"/>
  <c r="W57" i="159"/>
  <c r="O57" i="159"/>
  <c r="K57" i="159"/>
  <c r="I57" i="159"/>
  <c r="H57" i="159"/>
  <c r="F57" i="159"/>
  <c r="AA56" i="159"/>
  <c r="W56" i="159"/>
  <c r="S56" i="159"/>
  <c r="R56" i="159"/>
  <c r="O56" i="159" s="1"/>
  <c r="K56" i="159"/>
  <c r="AA55" i="159"/>
  <c r="W55" i="159"/>
  <c r="J55" i="159"/>
  <c r="O55" i="159"/>
  <c r="K55" i="159"/>
  <c r="I55" i="159"/>
  <c r="H55" i="159"/>
  <c r="F55" i="159"/>
  <c r="AA54" i="159"/>
  <c r="W54" i="159"/>
  <c r="S54" i="159"/>
  <c r="O54" i="159"/>
  <c r="K54" i="159"/>
  <c r="J54" i="159"/>
  <c r="I54" i="159"/>
  <c r="F54" i="159"/>
  <c r="AA53" i="159"/>
  <c r="W53" i="159"/>
  <c r="S53" i="159"/>
  <c r="R53" i="159"/>
  <c r="O53" i="159"/>
  <c r="K53" i="159"/>
  <c r="AA52" i="159"/>
  <c r="W52" i="159"/>
  <c r="S52" i="159"/>
  <c r="O52" i="159"/>
  <c r="K52" i="159"/>
  <c r="J52" i="159"/>
  <c r="I52" i="159"/>
  <c r="H52" i="159"/>
  <c r="F52" i="159"/>
  <c r="AA51" i="159"/>
  <c r="W51" i="159"/>
  <c r="S51" i="159"/>
  <c r="O51" i="159"/>
  <c r="K51" i="159"/>
  <c r="J51" i="159"/>
  <c r="I51" i="159"/>
  <c r="F51" i="159"/>
  <c r="AA50" i="159"/>
  <c r="W50" i="159"/>
  <c r="S50" i="159"/>
  <c r="R50" i="159"/>
  <c r="O50" i="159"/>
  <c r="K50" i="159"/>
  <c r="AA49" i="159"/>
  <c r="H49" i="159"/>
  <c r="S49" i="159"/>
  <c r="O49" i="159"/>
  <c r="K49" i="159"/>
  <c r="J49" i="159"/>
  <c r="I49" i="159"/>
  <c r="F49" i="159"/>
  <c r="AA48" i="159"/>
  <c r="H48" i="159"/>
  <c r="O48" i="159"/>
  <c r="I48" i="159"/>
  <c r="F48" i="159"/>
  <c r="Q98" i="36"/>
  <c r="P98" i="36"/>
  <c r="M9" i="24" s="1"/>
  <c r="M7" i="24" s="1"/>
  <c r="M6" i="24" s="1"/>
  <c r="M52" i="24" s="1"/>
  <c r="M98" i="36"/>
  <c r="K96" i="36"/>
  <c r="I96" i="36"/>
  <c r="H96" i="36"/>
  <c r="F96" i="36"/>
  <c r="J95" i="36"/>
  <c r="K95" i="36"/>
  <c r="I95" i="36"/>
  <c r="H95" i="36"/>
  <c r="F95" i="36"/>
  <c r="J94" i="36"/>
  <c r="O94" i="36"/>
  <c r="K94" i="36"/>
  <c r="I94" i="36"/>
  <c r="H94" i="36"/>
  <c r="F94" i="36"/>
  <c r="K93" i="36"/>
  <c r="I93" i="36"/>
  <c r="H93" i="36"/>
  <c r="F93" i="36"/>
  <c r="O92" i="36"/>
  <c r="K92" i="36"/>
  <c r="I92" i="36"/>
  <c r="H92" i="36"/>
  <c r="F92" i="36"/>
  <c r="J92" i="36" s="1"/>
  <c r="R91" i="36"/>
  <c r="O91" i="36"/>
  <c r="N91" i="36"/>
  <c r="J91" i="36" s="1"/>
  <c r="K91" i="36"/>
  <c r="I91" i="36"/>
  <c r="H91" i="36"/>
  <c r="G91" i="36" s="1"/>
  <c r="N90" i="36"/>
  <c r="J90" i="36" s="1"/>
  <c r="L90" i="36"/>
  <c r="K90" i="36" s="1"/>
  <c r="I90" i="36"/>
  <c r="F90" i="36"/>
  <c r="R90" i="36" s="1"/>
  <c r="O90" i="36" s="1"/>
  <c r="I89" i="36"/>
  <c r="F89" i="36"/>
  <c r="N89" i="36" s="1"/>
  <c r="R88" i="36"/>
  <c r="O88" i="36" s="1"/>
  <c r="N88" i="36"/>
  <c r="J88" i="36" s="1"/>
  <c r="K88" i="36"/>
  <c r="I88" i="36"/>
  <c r="H88" i="36"/>
  <c r="O87" i="36"/>
  <c r="I87" i="36"/>
  <c r="F87" i="36"/>
  <c r="N87" i="36" s="1"/>
  <c r="K87" i="36" s="1"/>
  <c r="O86" i="36"/>
  <c r="K86" i="36"/>
  <c r="I86" i="36"/>
  <c r="H86" i="36"/>
  <c r="F86" i="36"/>
  <c r="J86" i="36" s="1"/>
  <c r="R85" i="36"/>
  <c r="O85" i="36"/>
  <c r="N85" i="36"/>
  <c r="K85" i="36" s="1"/>
  <c r="I85" i="36"/>
  <c r="H85" i="36"/>
  <c r="N84" i="36"/>
  <c r="K84" i="36" s="1"/>
  <c r="I84" i="36"/>
  <c r="H84" i="36"/>
  <c r="F84" i="36"/>
  <c r="R84" i="36" s="1"/>
  <c r="O84" i="36" s="1"/>
  <c r="K83" i="36"/>
  <c r="I83" i="36"/>
  <c r="I98" i="36" s="1"/>
  <c r="H83" i="36"/>
  <c r="F83" i="36"/>
  <c r="F76" i="36"/>
  <c r="F75" i="36"/>
  <c r="F70" i="36"/>
  <c r="F69" i="36"/>
  <c r="F67" i="36"/>
  <c r="D66" i="36"/>
  <c r="F66" i="36" s="1"/>
  <c r="D63" i="36"/>
  <c r="F63" i="36" s="1"/>
  <c r="D59" i="36"/>
  <c r="A59" i="36"/>
  <c r="D58" i="36"/>
  <c r="D62" i="36" s="1"/>
  <c r="F62" i="36" s="1"/>
  <c r="A58" i="36"/>
  <c r="D46" i="36"/>
  <c r="D45" i="36"/>
  <c r="AD100" i="35"/>
  <c r="AC100" i="35"/>
  <c r="Z100" i="35"/>
  <c r="Y100" i="35"/>
  <c r="X100" i="35"/>
  <c r="V100" i="35"/>
  <c r="U100" i="35"/>
  <c r="N100" i="35"/>
  <c r="M100" i="35"/>
  <c r="L100" i="35"/>
  <c r="AA98" i="35"/>
  <c r="W98" i="35"/>
  <c r="S98" i="35"/>
  <c r="K98" i="35"/>
  <c r="J98" i="35"/>
  <c r="I98" i="35"/>
  <c r="H98" i="35"/>
  <c r="G98" i="35" s="1"/>
  <c r="AA97" i="35"/>
  <c r="W97" i="35"/>
  <c r="S97" i="35"/>
  <c r="K97" i="35"/>
  <c r="J97" i="35"/>
  <c r="I97" i="35"/>
  <c r="H97" i="35"/>
  <c r="G97" i="35" s="1"/>
  <c r="AA96" i="35"/>
  <c r="W96" i="35"/>
  <c r="S96" i="35"/>
  <c r="K96" i="35"/>
  <c r="J96" i="35"/>
  <c r="I96" i="35"/>
  <c r="H96" i="35"/>
  <c r="G96" i="35" s="1"/>
  <c r="AA95" i="35"/>
  <c r="W95" i="35"/>
  <c r="S95" i="35"/>
  <c r="K95" i="35"/>
  <c r="J95" i="35"/>
  <c r="I95" i="35"/>
  <c r="H95" i="35"/>
  <c r="G95" i="35" s="1"/>
  <c r="AA94" i="35"/>
  <c r="W94" i="35"/>
  <c r="S94" i="35"/>
  <c r="O94" i="35"/>
  <c r="K94" i="35"/>
  <c r="I94" i="35"/>
  <c r="H94" i="35"/>
  <c r="AA93" i="35"/>
  <c r="W93" i="35"/>
  <c r="S93" i="35"/>
  <c r="R93" i="35"/>
  <c r="O93" i="35"/>
  <c r="K93" i="35"/>
  <c r="AA92" i="35"/>
  <c r="W92" i="35"/>
  <c r="S92" i="35"/>
  <c r="K92" i="35"/>
  <c r="I92" i="35"/>
  <c r="H92" i="35"/>
  <c r="F92" i="35"/>
  <c r="AA91" i="35"/>
  <c r="W91" i="35"/>
  <c r="S91" i="35"/>
  <c r="O91" i="35"/>
  <c r="K91" i="35"/>
  <c r="I91" i="35"/>
  <c r="H91" i="35"/>
  <c r="F91" i="35"/>
  <c r="AA90" i="35"/>
  <c r="W90" i="35"/>
  <c r="S90" i="35"/>
  <c r="R90" i="35"/>
  <c r="O90" i="35"/>
  <c r="K90" i="35"/>
  <c r="AA89" i="35"/>
  <c r="W89" i="35"/>
  <c r="S89" i="35"/>
  <c r="J89" i="35"/>
  <c r="O89" i="35"/>
  <c r="K89" i="35"/>
  <c r="I89" i="35"/>
  <c r="H89" i="35"/>
  <c r="F89" i="35"/>
  <c r="AA88" i="35"/>
  <c r="W88" i="35"/>
  <c r="H88" i="35"/>
  <c r="G88" i="35" s="1"/>
  <c r="O88" i="35"/>
  <c r="K88" i="35"/>
  <c r="J88" i="35"/>
  <c r="I88" i="35"/>
  <c r="F88" i="35"/>
  <c r="E88" i="35"/>
  <c r="AA87" i="35"/>
  <c r="W87" i="35"/>
  <c r="S87" i="35"/>
  <c r="R87" i="35"/>
  <c r="O87" i="35"/>
  <c r="K87" i="35"/>
  <c r="AB100" i="35"/>
  <c r="W86" i="35"/>
  <c r="T100" i="35"/>
  <c r="J86" i="35"/>
  <c r="O86" i="35"/>
  <c r="K86" i="35"/>
  <c r="K100" i="35" s="1"/>
  <c r="I86" i="35"/>
  <c r="F86" i="35"/>
  <c r="AA85" i="35"/>
  <c r="W85" i="35"/>
  <c r="S85" i="35"/>
  <c r="J85" i="35"/>
  <c r="I85" i="35"/>
  <c r="I100" i="35" s="1"/>
  <c r="H85" i="35"/>
  <c r="F85" i="35"/>
  <c r="F78" i="35"/>
  <c r="F77" i="35"/>
  <c r="D76" i="35"/>
  <c r="F76" i="35" s="1"/>
  <c r="F72" i="35"/>
  <c r="F71" i="35"/>
  <c r="F69" i="35"/>
  <c r="D65" i="35"/>
  <c r="F65" i="35" s="1"/>
  <c r="D64" i="35"/>
  <c r="F64" i="35" s="1"/>
  <c r="D63" i="35"/>
  <c r="F63" i="35" s="1"/>
  <c r="F80" i="35" s="1"/>
  <c r="D61" i="35"/>
  <c r="D68" i="35" s="1"/>
  <c r="F68" i="35" s="1"/>
  <c r="A61" i="35"/>
  <c r="D60" i="35"/>
  <c r="D75" i="35" s="1"/>
  <c r="F75" i="35" s="1"/>
  <c r="F74" i="35" s="1"/>
  <c r="A60" i="35"/>
  <c r="D48" i="35"/>
  <c r="D47" i="35"/>
  <c r="F41" i="326"/>
  <c r="F40" i="326"/>
  <c r="D39" i="326"/>
  <c r="F39" i="326" s="1"/>
  <c r="F38" i="326"/>
  <c r="D38" i="326"/>
  <c r="F35" i="326"/>
  <c r="F34" i="326"/>
  <c r="F32" i="326"/>
  <c r="D31" i="326"/>
  <c r="F31" i="326" s="1"/>
  <c r="F29" i="326"/>
  <c r="D29" i="326"/>
  <c r="D28" i="326"/>
  <c r="F28" i="326" s="1"/>
  <c r="F27" i="326"/>
  <c r="D27" i="326"/>
  <c r="D26" i="326"/>
  <c r="F26" i="326" s="1"/>
  <c r="D24" i="326"/>
  <c r="A24" i="326"/>
  <c r="D23" i="326"/>
  <c r="A23" i="326"/>
  <c r="D11" i="326"/>
  <c r="D10" i="326"/>
  <c r="F41" i="325"/>
  <c r="F40" i="325"/>
  <c r="F35" i="325"/>
  <c r="F34" i="325"/>
  <c r="F32" i="325"/>
  <c r="D27" i="325"/>
  <c r="F27" i="325" s="1"/>
  <c r="D24" i="325"/>
  <c r="D31" i="325" s="1"/>
  <c r="F31" i="325" s="1"/>
  <c r="A24" i="325"/>
  <c r="D23" i="325"/>
  <c r="D39" i="325" s="1"/>
  <c r="F39" i="325" s="1"/>
  <c r="A23" i="325"/>
  <c r="D11" i="325"/>
  <c r="D10" i="325"/>
  <c r="F41" i="324"/>
  <c r="F40" i="324"/>
  <c r="F35" i="324"/>
  <c r="F34" i="324"/>
  <c r="F32" i="324"/>
  <c r="D31" i="324"/>
  <c r="F31" i="324" s="1"/>
  <c r="D24" i="324"/>
  <c r="A24" i="324"/>
  <c r="D23" i="324"/>
  <c r="D39" i="324" s="1"/>
  <c r="F39" i="324" s="1"/>
  <c r="A23" i="324"/>
  <c r="D11" i="324"/>
  <c r="D10" i="324"/>
  <c r="F41" i="323"/>
  <c r="F40" i="323"/>
  <c r="D39" i="323"/>
  <c r="F39" i="323" s="1"/>
  <c r="F35" i="323"/>
  <c r="F34" i="323"/>
  <c r="F32" i="323"/>
  <c r="D31" i="323"/>
  <c r="F31" i="323" s="1"/>
  <c r="D29" i="323"/>
  <c r="F29" i="323" s="1"/>
  <c r="D27" i="323"/>
  <c r="F27" i="323" s="1"/>
  <c r="D26" i="323"/>
  <c r="F26" i="323" s="1"/>
  <c r="D24" i="323"/>
  <c r="A24" i="323"/>
  <c r="D23" i="323"/>
  <c r="D38" i="323" s="1"/>
  <c r="F38" i="323" s="1"/>
  <c r="A23" i="323"/>
  <c r="D11" i="323"/>
  <c r="D10" i="323"/>
  <c r="F41" i="322"/>
  <c r="F40" i="322"/>
  <c r="D39" i="322"/>
  <c r="F39" i="322" s="1"/>
  <c r="D38" i="322"/>
  <c r="F38" i="322" s="1"/>
  <c r="F37" i="322" s="1"/>
  <c r="F35" i="322"/>
  <c r="F34" i="322"/>
  <c r="F32" i="322"/>
  <c r="D31" i="322"/>
  <c r="F31" i="322" s="1"/>
  <c r="D29" i="322"/>
  <c r="F29" i="322" s="1"/>
  <c r="D28" i="322"/>
  <c r="F28" i="322" s="1"/>
  <c r="D26" i="322"/>
  <c r="F26" i="322" s="1"/>
  <c r="D24" i="322"/>
  <c r="A24" i="322"/>
  <c r="D23" i="322"/>
  <c r="A23" i="322"/>
  <c r="D11" i="322"/>
  <c r="D10" i="322"/>
  <c r="F41" i="321"/>
  <c r="F40" i="321"/>
  <c r="D39" i="321"/>
  <c r="F39" i="321" s="1"/>
  <c r="F35" i="321"/>
  <c r="F34" i="321"/>
  <c r="F32" i="321"/>
  <c r="D31" i="321"/>
  <c r="F31" i="321" s="1"/>
  <c r="D26" i="321"/>
  <c r="F26" i="321" s="1"/>
  <c r="D24" i="321"/>
  <c r="A24" i="321"/>
  <c r="D23" i="321"/>
  <c r="D38" i="321" s="1"/>
  <c r="F38" i="321" s="1"/>
  <c r="F37" i="321" s="1"/>
  <c r="A23" i="321"/>
  <c r="D11" i="321"/>
  <c r="D10" i="321"/>
  <c r="F41" i="320"/>
  <c r="F40" i="320"/>
  <c r="F35" i="320"/>
  <c r="F34" i="320"/>
  <c r="F32" i="320"/>
  <c r="D31" i="320"/>
  <c r="F31" i="320" s="1"/>
  <c r="D26" i="320"/>
  <c r="F26" i="320" s="1"/>
  <c r="D24" i="320"/>
  <c r="A24" i="320"/>
  <c r="D23" i="320"/>
  <c r="D39" i="320" s="1"/>
  <c r="F39" i="320" s="1"/>
  <c r="A23" i="320"/>
  <c r="D11" i="320"/>
  <c r="D10" i="320"/>
  <c r="F41" i="319"/>
  <c r="F40" i="319"/>
  <c r="D39" i="319"/>
  <c r="F39" i="319" s="1"/>
  <c r="F35" i="319"/>
  <c r="F34" i="319"/>
  <c r="F32" i="319"/>
  <c r="D31" i="319"/>
  <c r="F31" i="319" s="1"/>
  <c r="D26" i="319"/>
  <c r="F26" i="319" s="1"/>
  <c r="D24" i="319"/>
  <c r="A24" i="319"/>
  <c r="D23" i="319"/>
  <c r="D38" i="319" s="1"/>
  <c r="F38" i="319" s="1"/>
  <c r="F37" i="319" s="1"/>
  <c r="A23" i="319"/>
  <c r="D11" i="319"/>
  <c r="D10" i="319"/>
  <c r="F41" i="318"/>
  <c r="F40" i="318"/>
  <c r="D39" i="318"/>
  <c r="F39" i="318" s="1"/>
  <c r="D38" i="318"/>
  <c r="F38" i="318" s="1"/>
  <c r="F37" i="318" s="1"/>
  <c r="F35" i="318"/>
  <c r="F34" i="318"/>
  <c r="F32" i="318"/>
  <c r="D31" i="318"/>
  <c r="F31" i="318" s="1"/>
  <c r="D29" i="318"/>
  <c r="F29" i="318" s="1"/>
  <c r="D28" i="318"/>
  <c r="F28" i="318" s="1"/>
  <c r="D26" i="318"/>
  <c r="F26" i="318" s="1"/>
  <c r="D24" i="318"/>
  <c r="A24" i="318"/>
  <c r="D23" i="318"/>
  <c r="A23" i="318"/>
  <c r="D11" i="318"/>
  <c r="D10" i="318"/>
  <c r="F41" i="317"/>
  <c r="F40" i="317"/>
  <c r="D39" i="317"/>
  <c r="F39" i="317" s="1"/>
  <c r="D38" i="317"/>
  <c r="F38" i="317" s="1"/>
  <c r="F35" i="317"/>
  <c r="F34" i="317"/>
  <c r="F32" i="317"/>
  <c r="D31" i="317"/>
  <c r="F31" i="317" s="1"/>
  <c r="D29" i="317"/>
  <c r="F29" i="317" s="1"/>
  <c r="D28" i="317"/>
  <c r="F28" i="317" s="1"/>
  <c r="D26" i="317"/>
  <c r="F26" i="317" s="1"/>
  <c r="D24" i="317"/>
  <c r="A24" i="317"/>
  <c r="D23" i="317"/>
  <c r="A23" i="317"/>
  <c r="D11" i="317"/>
  <c r="D10" i="317"/>
  <c r="F41" i="316"/>
  <c r="F40" i="316"/>
  <c r="D39" i="316"/>
  <c r="F39" i="316" s="1"/>
  <c r="F35" i="316"/>
  <c r="F34" i="316"/>
  <c r="F32" i="316"/>
  <c r="D31" i="316"/>
  <c r="F31" i="316" s="1"/>
  <c r="D28" i="316"/>
  <c r="F28" i="316" s="1"/>
  <c r="D27" i="316"/>
  <c r="F27" i="316" s="1"/>
  <c r="D26" i="316"/>
  <c r="F26" i="316" s="1"/>
  <c r="D24" i="316"/>
  <c r="A24" i="316"/>
  <c r="D23" i="316"/>
  <c r="A23" i="316"/>
  <c r="D11" i="316"/>
  <c r="D10" i="316"/>
  <c r="F41" i="315"/>
  <c r="F40" i="315"/>
  <c r="F35" i="315"/>
  <c r="F34" i="315"/>
  <c r="F32" i="315"/>
  <c r="D24" i="315"/>
  <c r="D31" i="315" s="1"/>
  <c r="F31" i="315" s="1"/>
  <c r="A24" i="315"/>
  <c r="D23" i="315"/>
  <c r="D39" i="315" s="1"/>
  <c r="F39" i="315" s="1"/>
  <c r="A23" i="315"/>
  <c r="D11" i="315"/>
  <c r="D10" i="315"/>
  <c r="F41" i="314"/>
  <c r="F40" i="314"/>
  <c r="F35" i="314"/>
  <c r="F34" i="314"/>
  <c r="F32" i="314"/>
  <c r="D27" i="314"/>
  <c r="F27" i="314" s="1"/>
  <c r="D24" i="314"/>
  <c r="D31" i="314" s="1"/>
  <c r="F31" i="314" s="1"/>
  <c r="A24" i="314"/>
  <c r="D23" i="314"/>
  <c r="D39" i="314" s="1"/>
  <c r="F39" i="314" s="1"/>
  <c r="A23" i="314"/>
  <c r="D11" i="314"/>
  <c r="D10" i="314"/>
  <c r="F41" i="313"/>
  <c r="F40" i="313"/>
  <c r="F35" i="313"/>
  <c r="F34" i="313"/>
  <c r="F32" i="313"/>
  <c r="D31" i="313"/>
  <c r="F31" i="313" s="1"/>
  <c r="D26" i="313"/>
  <c r="F26" i="313" s="1"/>
  <c r="D24" i="313"/>
  <c r="A24" i="313"/>
  <c r="D23" i="313"/>
  <c r="D39" i="313" s="1"/>
  <c r="F39" i="313" s="1"/>
  <c r="A23" i="313"/>
  <c r="D11" i="313"/>
  <c r="D10" i="313"/>
  <c r="F41" i="312"/>
  <c r="F40" i="312"/>
  <c r="D39" i="312"/>
  <c r="F39" i="312" s="1"/>
  <c r="F35" i="312"/>
  <c r="F34" i="312"/>
  <c r="F32" i="312"/>
  <c r="D31" i="312"/>
  <c r="F31" i="312" s="1"/>
  <c r="D28" i="312"/>
  <c r="F28" i="312" s="1"/>
  <c r="D26" i="312"/>
  <c r="F26" i="312" s="1"/>
  <c r="D24" i="312"/>
  <c r="A24" i="312"/>
  <c r="D23" i="312"/>
  <c r="A23" i="312"/>
  <c r="D11" i="312"/>
  <c r="D10" i="312"/>
  <c r="F41" i="311"/>
  <c r="F40" i="311"/>
  <c r="D38" i="311"/>
  <c r="F38" i="311" s="1"/>
  <c r="F37" i="311" s="1"/>
  <c r="F35" i="311"/>
  <c r="F34" i="311"/>
  <c r="F32" i="311"/>
  <c r="D29" i="311"/>
  <c r="F29" i="311" s="1"/>
  <c r="D24" i="311"/>
  <c r="D31" i="311" s="1"/>
  <c r="F31" i="311" s="1"/>
  <c r="A24" i="311"/>
  <c r="D23" i="311"/>
  <c r="D39" i="311" s="1"/>
  <c r="F39" i="311" s="1"/>
  <c r="A23" i="311"/>
  <c r="D11" i="311"/>
  <c r="D10" i="311"/>
  <c r="F41" i="310"/>
  <c r="F40" i="310"/>
  <c r="F35" i="310"/>
  <c r="F34" i="310"/>
  <c r="F32" i="310"/>
  <c r="D28" i="310"/>
  <c r="F28" i="310" s="1"/>
  <c r="D24" i="310"/>
  <c r="D31" i="310" s="1"/>
  <c r="F31" i="310" s="1"/>
  <c r="A24" i="310"/>
  <c r="D23" i="310"/>
  <c r="D27" i="310" s="1"/>
  <c r="F27" i="310" s="1"/>
  <c r="A23" i="310"/>
  <c r="D11" i="310"/>
  <c r="D10" i="310"/>
  <c r="F41" i="309"/>
  <c r="F40" i="309"/>
  <c r="F35" i="309"/>
  <c r="F34" i="309"/>
  <c r="F32" i="309"/>
  <c r="D28" i="309"/>
  <c r="F28" i="309" s="1"/>
  <c r="D27" i="309"/>
  <c r="F27" i="309" s="1"/>
  <c r="D24" i="309"/>
  <c r="D31" i="309" s="1"/>
  <c r="F31" i="309" s="1"/>
  <c r="A24" i="309"/>
  <c r="D23" i="309"/>
  <c r="D39" i="309" s="1"/>
  <c r="F39" i="309" s="1"/>
  <c r="A23" i="309"/>
  <c r="D11" i="309"/>
  <c r="D10" i="309"/>
  <c r="F41" i="308"/>
  <c r="F40" i="308"/>
  <c r="F35" i="308"/>
  <c r="F34" i="308"/>
  <c r="F32" i="308"/>
  <c r="D24" i="308"/>
  <c r="D31" i="308" s="1"/>
  <c r="F31" i="308" s="1"/>
  <c r="A24" i="308"/>
  <c r="D23" i="308"/>
  <c r="D27" i="308" s="1"/>
  <c r="F27" i="308" s="1"/>
  <c r="A23" i="308"/>
  <c r="D11" i="308"/>
  <c r="D10" i="308"/>
  <c r="F41" i="307"/>
  <c r="F40" i="307"/>
  <c r="F35" i="307"/>
  <c r="F34" i="307"/>
  <c r="F32" i="307"/>
  <c r="D28" i="307"/>
  <c r="F28" i="307" s="1"/>
  <c r="D24" i="307"/>
  <c r="D31" i="307" s="1"/>
  <c r="F31" i="307" s="1"/>
  <c r="A24" i="307"/>
  <c r="D23" i="307"/>
  <c r="D27" i="307" s="1"/>
  <c r="F27" i="307" s="1"/>
  <c r="A23" i="307"/>
  <c r="D11" i="307"/>
  <c r="D10" i="307"/>
  <c r="G88" i="36" l="1"/>
  <c r="J93" i="36"/>
  <c r="G93" i="36" s="1"/>
  <c r="O93" i="36"/>
  <c r="J96" i="36"/>
  <c r="G96" i="36" s="1"/>
  <c r="O96" i="36"/>
  <c r="F98" i="36"/>
  <c r="O83" i="36"/>
  <c r="G49" i="159"/>
  <c r="G95" i="36"/>
  <c r="O95" i="36"/>
  <c r="G92" i="36"/>
  <c r="K98" i="36"/>
  <c r="H9" i="24" s="1"/>
  <c r="H7" i="24" s="1"/>
  <c r="J94" i="35"/>
  <c r="G94" i="35" s="1"/>
  <c r="G85" i="35"/>
  <c r="W100" i="35"/>
  <c r="F100" i="35"/>
  <c r="J59" i="159"/>
  <c r="G59" i="159" s="1"/>
  <c r="S59" i="159"/>
  <c r="AA63" i="159"/>
  <c r="S55" i="159"/>
  <c r="F63" i="159"/>
  <c r="I63" i="159"/>
  <c r="G52" i="159"/>
  <c r="G55" i="159"/>
  <c r="O63" i="159"/>
  <c r="K63" i="159"/>
  <c r="W48" i="159"/>
  <c r="H51" i="159"/>
  <c r="G51" i="159" s="1"/>
  <c r="H54" i="159"/>
  <c r="G54" i="159" s="1"/>
  <c r="W49" i="159"/>
  <c r="S57" i="159"/>
  <c r="J57" i="159"/>
  <c r="G57" i="159" s="1"/>
  <c r="S61" i="159"/>
  <c r="J61" i="159"/>
  <c r="G61" i="159" s="1"/>
  <c r="V63" i="159"/>
  <c r="J60" i="159"/>
  <c r="G60" i="159" s="1"/>
  <c r="X63" i="159"/>
  <c r="J48" i="159"/>
  <c r="J58" i="159"/>
  <c r="G58" i="159" s="1"/>
  <c r="T63" i="159"/>
  <c r="S48" i="159"/>
  <c r="G94" i="36"/>
  <c r="G84" i="36"/>
  <c r="J89" i="36"/>
  <c r="G86" i="36"/>
  <c r="D64" i="36"/>
  <c r="F64" i="36" s="1"/>
  <c r="D73" i="36"/>
  <c r="F73" i="36" s="1"/>
  <c r="F72" i="36" s="1"/>
  <c r="N98" i="36"/>
  <c r="H90" i="36"/>
  <c r="G90" i="36" s="1"/>
  <c r="D61" i="36"/>
  <c r="F61" i="36" s="1"/>
  <c r="F78" i="36" s="1"/>
  <c r="D74" i="36"/>
  <c r="F74" i="36" s="1"/>
  <c r="J87" i="36"/>
  <c r="G87" i="36" s="1"/>
  <c r="R89" i="36"/>
  <c r="O89" i="36" s="1"/>
  <c r="J84" i="36"/>
  <c r="J85" i="36"/>
  <c r="G85" i="36" s="1"/>
  <c r="L89" i="36"/>
  <c r="AA100" i="35"/>
  <c r="O92" i="35"/>
  <c r="J92" i="35"/>
  <c r="G92" i="35" s="1"/>
  <c r="G89" i="35"/>
  <c r="O85" i="35"/>
  <c r="S86" i="35"/>
  <c r="S100" i="35" s="1"/>
  <c r="H86" i="35"/>
  <c r="G86" i="35" s="1"/>
  <c r="J91" i="35"/>
  <c r="G91" i="35" s="1"/>
  <c r="R100" i="35"/>
  <c r="D66" i="35"/>
  <c r="F66" i="35" s="1"/>
  <c r="AA86" i="35"/>
  <c r="S88" i="35"/>
  <c r="F37" i="326"/>
  <c r="F43" i="326" s="1"/>
  <c r="D28" i="325"/>
  <c r="F28" i="325" s="1"/>
  <c r="D29" i="325"/>
  <c r="F29" i="325" s="1"/>
  <c r="D38" i="325"/>
  <c r="F38" i="325" s="1"/>
  <c r="F37" i="325" s="1"/>
  <c r="D26" i="325"/>
  <c r="F26" i="325" s="1"/>
  <c r="D27" i="324"/>
  <c r="F27" i="324" s="1"/>
  <c r="D28" i="324"/>
  <c r="F28" i="324" s="1"/>
  <c r="D29" i="324"/>
  <c r="F29" i="324" s="1"/>
  <c r="D38" i="324"/>
  <c r="F38" i="324" s="1"/>
  <c r="F37" i="324" s="1"/>
  <c r="D26" i="324"/>
  <c r="F26" i="324" s="1"/>
  <c r="F37" i="323"/>
  <c r="D28" i="323"/>
  <c r="F28" i="323" s="1"/>
  <c r="F43" i="323" s="1"/>
  <c r="D27" i="322"/>
  <c r="F27" i="322" s="1"/>
  <c r="F43" i="322" s="1"/>
  <c r="F43" i="321"/>
  <c r="D27" i="321"/>
  <c r="F27" i="321" s="1"/>
  <c r="D28" i="321"/>
  <c r="F28" i="321" s="1"/>
  <c r="D29" i="321"/>
  <c r="F29" i="321" s="1"/>
  <c r="D27" i="320"/>
  <c r="F27" i="320" s="1"/>
  <c r="F43" i="320" s="1"/>
  <c r="D28" i="320"/>
  <c r="F28" i="320" s="1"/>
  <c r="D29" i="320"/>
  <c r="F29" i="320" s="1"/>
  <c r="D38" i="320"/>
  <c r="F38" i="320" s="1"/>
  <c r="F37" i="320" s="1"/>
  <c r="F43" i="319"/>
  <c r="D27" i="319"/>
  <c r="F27" i="319" s="1"/>
  <c r="D28" i="319"/>
  <c r="F28" i="319" s="1"/>
  <c r="D29" i="319"/>
  <c r="F29" i="319" s="1"/>
  <c r="F43" i="318"/>
  <c r="D27" i="318"/>
  <c r="F27" i="318" s="1"/>
  <c r="F37" i="317"/>
  <c r="F43" i="317" s="1"/>
  <c r="D27" i="317"/>
  <c r="F27" i="317" s="1"/>
  <c r="D29" i="316"/>
  <c r="F29" i="316" s="1"/>
  <c r="D38" i="316"/>
  <c r="F38" i="316" s="1"/>
  <c r="F37" i="316" s="1"/>
  <c r="F43" i="316" s="1"/>
  <c r="D27" i="315"/>
  <c r="F27" i="315" s="1"/>
  <c r="D28" i="315"/>
  <c r="F28" i="315" s="1"/>
  <c r="D29" i="315"/>
  <c r="F29" i="315" s="1"/>
  <c r="D38" i="315"/>
  <c r="F38" i="315" s="1"/>
  <c r="F37" i="315" s="1"/>
  <c r="D26" i="315"/>
  <c r="F26" i="315" s="1"/>
  <c r="D28" i="314"/>
  <c r="F28" i="314" s="1"/>
  <c r="D29" i="314"/>
  <c r="F29" i="314" s="1"/>
  <c r="D38" i="314"/>
  <c r="F38" i="314" s="1"/>
  <c r="F37" i="314" s="1"/>
  <c r="D26" i="314"/>
  <c r="F26" i="314" s="1"/>
  <c r="D27" i="313"/>
  <c r="F27" i="313" s="1"/>
  <c r="F43" i="313" s="1"/>
  <c r="D28" i="313"/>
  <c r="F28" i="313" s="1"/>
  <c r="D29" i="313"/>
  <c r="F29" i="313" s="1"/>
  <c r="D38" i="313"/>
  <c r="F38" i="313" s="1"/>
  <c r="F37" i="313" s="1"/>
  <c r="D27" i="312"/>
  <c r="F27" i="312" s="1"/>
  <c r="F43" i="312" s="1"/>
  <c r="D29" i="312"/>
  <c r="F29" i="312" s="1"/>
  <c r="D38" i="312"/>
  <c r="F38" i="312" s="1"/>
  <c r="F37" i="312" s="1"/>
  <c r="D27" i="311"/>
  <c r="F27" i="311" s="1"/>
  <c r="D28" i="311"/>
  <c r="F28" i="311" s="1"/>
  <c r="D26" i="311"/>
  <c r="F26" i="311" s="1"/>
  <c r="D29" i="310"/>
  <c r="F29" i="310" s="1"/>
  <c r="D38" i="310"/>
  <c r="F38" i="310" s="1"/>
  <c r="F37" i="310" s="1"/>
  <c r="D26" i="310"/>
  <c r="F26" i="310" s="1"/>
  <c r="D39" i="310"/>
  <c r="F39" i="310" s="1"/>
  <c r="D29" i="309"/>
  <c r="F29" i="309" s="1"/>
  <c r="D38" i="309"/>
  <c r="F38" i="309" s="1"/>
  <c r="F37" i="309" s="1"/>
  <c r="D26" i="309"/>
  <c r="F26" i="309" s="1"/>
  <c r="D28" i="308"/>
  <c r="F28" i="308" s="1"/>
  <c r="D29" i="308"/>
  <c r="F29" i="308" s="1"/>
  <c r="D38" i="308"/>
  <c r="F38" i="308" s="1"/>
  <c r="D26" i="308"/>
  <c r="F26" i="308" s="1"/>
  <c r="D39" i="308"/>
  <c r="F39" i="308" s="1"/>
  <c r="D26" i="307"/>
  <c r="F26" i="307" s="1"/>
  <c r="D39" i="307"/>
  <c r="F39" i="307" s="1"/>
  <c r="D38" i="307"/>
  <c r="F38" i="307" s="1"/>
  <c r="F37" i="307" s="1"/>
  <c r="D29" i="307"/>
  <c r="F29" i="307" s="1"/>
  <c r="O98" i="36" l="1"/>
  <c r="L9" i="24" s="1"/>
  <c r="L7" i="24" s="1"/>
  <c r="L6" i="24" s="1"/>
  <c r="L52" i="24" s="1"/>
  <c r="J83" i="36"/>
  <c r="G83" i="36" s="1"/>
  <c r="H63" i="159"/>
  <c r="G100" i="35"/>
  <c r="S63" i="159"/>
  <c r="W63" i="159"/>
  <c r="J63" i="159"/>
  <c r="G48" i="159"/>
  <c r="G63" i="159" s="1"/>
  <c r="H89" i="36"/>
  <c r="L98" i="36"/>
  <c r="I9" i="24" s="1"/>
  <c r="I7" i="24" s="1"/>
  <c r="I6" i="24" s="1"/>
  <c r="I52" i="24" s="1"/>
  <c r="R98" i="36"/>
  <c r="O9" i="24" s="1"/>
  <c r="O7" i="24" s="1"/>
  <c r="H100" i="35"/>
  <c r="J100" i="35"/>
  <c r="O100" i="35"/>
  <c r="F43" i="325"/>
  <c r="F43" i="324"/>
  <c r="F43" i="315"/>
  <c r="F43" i="314"/>
  <c r="F43" i="311"/>
  <c r="F43" i="310"/>
  <c r="F43" i="309"/>
  <c r="F37" i="308"/>
  <c r="F43" i="308" s="1"/>
  <c r="F43" i="307"/>
  <c r="J98" i="36" l="1"/>
  <c r="G9" i="24" s="1"/>
  <c r="H9" i="261" s="1"/>
  <c r="H7" i="261" s="1"/>
  <c r="H6" i="261" s="1"/>
  <c r="H52" i="261" s="1"/>
  <c r="G89" i="36"/>
  <c r="G98" i="36" s="1"/>
  <c r="D9" i="24" s="1"/>
  <c r="H98" i="36"/>
  <c r="E9" i="24" s="1"/>
  <c r="F9" i="261" l="1"/>
  <c r="F7" i="261" s="1"/>
  <c r="F6" i="261" s="1"/>
  <c r="F52" i="261" s="1"/>
  <c r="E7" i="24"/>
  <c r="E6" i="24" s="1"/>
  <c r="E52" i="24" s="1"/>
  <c r="G7" i="24"/>
  <c r="G6" i="24" s="1"/>
  <c r="G52" i="24" s="1"/>
  <c r="E9" i="261"/>
  <c r="E7" i="261" s="1"/>
  <c r="E6" i="261" s="1"/>
  <c r="E52" i="261" s="1"/>
  <c r="D7" i="24"/>
  <c r="D6" i="24" s="1"/>
  <c r="D52" i="24" s="1"/>
  <c r="F42" i="303"/>
  <c r="F41" i="303"/>
  <c r="F36" i="303"/>
  <c r="F35" i="303"/>
  <c r="F33" i="303"/>
  <c r="D30" i="303"/>
  <c r="F30" i="303" s="1"/>
  <c r="D28" i="303"/>
  <c r="F28" i="303" s="1"/>
  <c r="D27" i="303"/>
  <c r="F27" i="303" s="1"/>
  <c r="D25" i="303"/>
  <c r="D32" i="303" s="1"/>
  <c r="F32" i="303" s="1"/>
  <c r="A25" i="303"/>
  <c r="D24" i="303"/>
  <c r="D29" i="303" s="1"/>
  <c r="F29" i="303" s="1"/>
  <c r="A24" i="303"/>
  <c r="D12" i="303"/>
  <c r="D11" i="303"/>
  <c r="F42" i="302"/>
  <c r="F41" i="302"/>
  <c r="D40" i="302"/>
  <c r="F40" i="302" s="1"/>
  <c r="D39" i="302"/>
  <c r="F39" i="302" s="1"/>
  <c r="F36" i="302"/>
  <c r="F35" i="302"/>
  <c r="F33" i="302"/>
  <c r="D29" i="302"/>
  <c r="F29" i="302" s="1"/>
  <c r="D28" i="302"/>
  <c r="F28" i="302" s="1"/>
  <c r="D27" i="302"/>
  <c r="F27" i="302" s="1"/>
  <c r="D25" i="302"/>
  <c r="D32" i="302" s="1"/>
  <c r="F32" i="302" s="1"/>
  <c r="A25" i="302"/>
  <c r="D24" i="302"/>
  <c r="A24" i="302"/>
  <c r="D12" i="302"/>
  <c r="D11" i="302"/>
  <c r="F41" i="301"/>
  <c r="F40" i="301"/>
  <c r="D38" i="301"/>
  <c r="F38" i="301" s="1"/>
  <c r="F35" i="301"/>
  <c r="F34" i="301"/>
  <c r="F32" i="301"/>
  <c r="D29" i="301"/>
  <c r="F29" i="301" s="1"/>
  <c r="D28" i="301"/>
  <c r="F28" i="301" s="1"/>
  <c r="D27" i="301"/>
  <c r="F27" i="301" s="1"/>
  <c r="D24" i="301"/>
  <c r="D31" i="301" s="1"/>
  <c r="F31" i="301" s="1"/>
  <c r="A24" i="301"/>
  <c r="D23" i="301"/>
  <c r="A23" i="301"/>
  <c r="D11" i="301"/>
  <c r="D10" i="301"/>
  <c r="D60" i="301" l="1"/>
  <c r="F60" i="301" s="1"/>
  <c r="D58" i="301"/>
  <c r="F58" i="301" s="1"/>
  <c r="D39" i="303"/>
  <c r="F39" i="303" s="1"/>
  <c r="F38" i="302"/>
  <c r="D30" i="302"/>
  <c r="F30" i="302" s="1"/>
  <c r="D40" i="303"/>
  <c r="F40" i="303" s="1"/>
  <c r="F44" i="302"/>
  <c r="D26" i="301"/>
  <c r="F26" i="301" s="1"/>
  <c r="D39" i="301"/>
  <c r="F39" i="301" s="1"/>
  <c r="F37" i="301" s="1"/>
  <c r="F57" i="301" l="1"/>
  <c r="F64" i="301" s="1"/>
  <c r="R64" i="301"/>
  <c r="O15" i="24" s="1"/>
  <c r="O11" i="24" s="1"/>
  <c r="O6" i="24" s="1"/>
  <c r="O52" i="24" s="1"/>
  <c r="F38" i="303"/>
  <c r="F44" i="303" s="1"/>
  <c r="F43" i="301"/>
  <c r="F41" i="265" l="1"/>
  <c r="F40" i="265"/>
  <c r="D39" i="265"/>
  <c r="F39" i="265" s="1"/>
  <c r="F35" i="265"/>
  <c r="F34" i="265"/>
  <c r="F32" i="265"/>
  <c r="D31" i="265"/>
  <c r="F31" i="265" s="1"/>
  <c r="D27" i="265"/>
  <c r="F27" i="265" s="1"/>
  <c r="D26" i="265"/>
  <c r="F26" i="265" s="1"/>
  <c r="D24" i="265"/>
  <c r="A24" i="265"/>
  <c r="D23" i="265"/>
  <c r="D38" i="265" s="1"/>
  <c r="F38" i="265" s="1"/>
  <c r="F37" i="265" s="1"/>
  <c r="A23" i="265"/>
  <c r="D11" i="265"/>
  <c r="D10" i="265"/>
  <c r="F41" i="168"/>
  <c r="F40" i="168"/>
  <c r="D39" i="168"/>
  <c r="F39" i="168" s="1"/>
  <c r="F35" i="168"/>
  <c r="F34" i="168"/>
  <c r="F32" i="168"/>
  <c r="D31" i="168"/>
  <c r="F31" i="168" s="1"/>
  <c r="D28" i="168"/>
  <c r="F28" i="168" s="1"/>
  <c r="F27" i="168"/>
  <c r="D27" i="168"/>
  <c r="D26" i="168"/>
  <c r="F26" i="168" s="1"/>
  <c r="D24" i="168"/>
  <c r="A24" i="168"/>
  <c r="D23" i="168"/>
  <c r="A23" i="168"/>
  <c r="D11" i="168"/>
  <c r="D10" i="168"/>
  <c r="F41" i="264"/>
  <c r="F40" i="264"/>
  <c r="F35" i="264"/>
  <c r="F34" i="264"/>
  <c r="F32" i="264"/>
  <c r="F31" i="264"/>
  <c r="D31" i="264"/>
  <c r="D28" i="264"/>
  <c r="F28" i="264" s="1"/>
  <c r="D24" i="264"/>
  <c r="A24" i="264"/>
  <c r="D23" i="264"/>
  <c r="D27" i="264" s="1"/>
  <c r="F27" i="264" s="1"/>
  <c r="A23" i="264"/>
  <c r="D11" i="264"/>
  <c r="D10" i="264"/>
  <c r="D28" i="265" l="1"/>
  <c r="F28" i="265" s="1"/>
  <c r="F43" i="265" s="1"/>
  <c r="D29" i="265"/>
  <c r="F29" i="265" s="1"/>
  <c r="D29" i="168"/>
  <c r="F29" i="168" s="1"/>
  <c r="D38" i="168"/>
  <c r="F38" i="168" s="1"/>
  <c r="F37" i="168" s="1"/>
  <c r="F43" i="168" s="1"/>
  <c r="D29" i="264"/>
  <c r="F29" i="264" s="1"/>
  <c r="D38" i="264"/>
  <c r="F38" i="264" s="1"/>
  <c r="F37" i="264" s="1"/>
  <c r="D26" i="264"/>
  <c r="F26" i="264" s="1"/>
  <c r="D39" i="264"/>
  <c r="F39" i="264" s="1"/>
  <c r="F43" i="264" l="1"/>
  <c r="F40" i="36" l="1"/>
  <c r="F39" i="36"/>
  <c r="F34" i="36"/>
  <c r="F33" i="36"/>
  <c r="F31" i="36"/>
  <c r="D23" i="36"/>
  <c r="D30" i="36" s="1"/>
  <c r="F30" i="36" s="1"/>
  <c r="A23" i="36"/>
  <c r="D22" i="36"/>
  <c r="A22" i="36"/>
  <c r="D10" i="36"/>
  <c r="D9" i="36"/>
  <c r="D25" i="36" l="1"/>
  <c r="F25" i="36" s="1"/>
  <c r="D38" i="36"/>
  <c r="F38" i="36" s="1"/>
  <c r="D26" i="36"/>
  <c r="F26" i="36" s="1"/>
  <c r="D27" i="36"/>
  <c r="F27" i="36" s="1"/>
  <c r="D28" i="36"/>
  <c r="F28" i="36" s="1"/>
  <c r="D37" i="36"/>
  <c r="F37" i="36" s="1"/>
  <c r="F36" i="36" l="1"/>
  <c r="F42" i="36" s="1"/>
  <c r="F41" i="163" l="1"/>
  <c r="F40" i="163"/>
  <c r="F35" i="163"/>
  <c r="F34" i="163"/>
  <c r="F32" i="163"/>
  <c r="D24" i="163"/>
  <c r="D31" i="163" s="1"/>
  <c r="F31" i="163" s="1"/>
  <c r="A24" i="163"/>
  <c r="D23" i="163"/>
  <c r="A23" i="163"/>
  <c r="D11" i="163"/>
  <c r="D10" i="163"/>
  <c r="F41" i="162"/>
  <c r="F40" i="162"/>
  <c r="F35" i="162"/>
  <c r="F34" i="162"/>
  <c r="F32" i="162"/>
  <c r="D24" i="162"/>
  <c r="D31" i="162" s="1"/>
  <c r="F31" i="162" s="1"/>
  <c r="A24" i="162"/>
  <c r="D23" i="162"/>
  <c r="A23" i="162"/>
  <c r="D11" i="162"/>
  <c r="D10" i="162"/>
  <c r="F40" i="161"/>
  <c r="F39" i="161"/>
  <c r="F34" i="161"/>
  <c r="F33" i="161"/>
  <c r="F31" i="161"/>
  <c r="D23" i="161"/>
  <c r="D30" i="161" s="1"/>
  <c r="F30" i="161" s="1"/>
  <c r="A23" i="161"/>
  <c r="D22" i="161"/>
  <c r="A22" i="161"/>
  <c r="D10" i="161"/>
  <c r="D9" i="161"/>
  <c r="D26" i="162" l="1"/>
  <c r="F26" i="162" s="1"/>
  <c r="D27" i="162"/>
  <c r="F27" i="162" s="1"/>
  <c r="D27" i="161"/>
  <c r="F27" i="161" s="1"/>
  <c r="D25" i="161"/>
  <c r="F25" i="161" s="1"/>
  <c r="D28" i="162"/>
  <c r="F28" i="162" s="1"/>
  <c r="D38" i="161"/>
  <c r="F38" i="161" s="1"/>
  <c r="D39" i="162"/>
  <c r="F39" i="162" s="1"/>
  <c r="D29" i="163"/>
  <c r="F29" i="163" s="1"/>
  <c r="D38" i="163"/>
  <c r="F38" i="163" s="1"/>
  <c r="D26" i="163"/>
  <c r="F26" i="163" s="1"/>
  <c r="D39" i="163"/>
  <c r="F39" i="163" s="1"/>
  <c r="D27" i="163"/>
  <c r="F27" i="163" s="1"/>
  <c r="D28" i="163"/>
  <c r="F28" i="163" s="1"/>
  <c r="D29" i="162"/>
  <c r="F29" i="162" s="1"/>
  <c r="D38" i="162"/>
  <c r="F38" i="162" s="1"/>
  <c r="D26" i="161"/>
  <c r="F26" i="161" s="1"/>
  <c r="D28" i="161"/>
  <c r="F28" i="161" s="1"/>
  <c r="D37" i="161"/>
  <c r="F37" i="161" s="1"/>
  <c r="F42" i="167"/>
  <c r="F41" i="167"/>
  <c r="F36" i="167"/>
  <c r="F35" i="167"/>
  <c r="F33" i="167"/>
  <c r="D25" i="167"/>
  <c r="A25" i="167"/>
  <c r="D24" i="167"/>
  <c r="A24" i="167"/>
  <c r="D12" i="167"/>
  <c r="D11" i="167"/>
  <c r="F41" i="166"/>
  <c r="F40" i="166"/>
  <c r="F35" i="166"/>
  <c r="F34" i="166"/>
  <c r="F32" i="166"/>
  <c r="D24" i="166"/>
  <c r="A24" i="166"/>
  <c r="D23" i="166"/>
  <c r="D28" i="166" s="1"/>
  <c r="F28" i="166" s="1"/>
  <c r="A23" i="166"/>
  <c r="D11" i="166"/>
  <c r="D10" i="166"/>
  <c r="F43" i="164"/>
  <c r="F42" i="164"/>
  <c r="F37" i="164"/>
  <c r="F36" i="164"/>
  <c r="F34" i="164"/>
  <c r="D33" i="164"/>
  <c r="F33" i="164" s="1"/>
  <c r="D40" i="164"/>
  <c r="F40" i="164" s="1"/>
  <c r="F41" i="159"/>
  <c r="F40" i="159"/>
  <c r="F35" i="159"/>
  <c r="F34" i="159"/>
  <c r="F32" i="159"/>
  <c r="D24" i="159"/>
  <c r="D31" i="159" s="1"/>
  <c r="F31" i="159" s="1"/>
  <c r="A24" i="159"/>
  <c r="D23" i="159"/>
  <c r="D28" i="159" s="1"/>
  <c r="F28" i="159" s="1"/>
  <c r="A23" i="159"/>
  <c r="D11" i="159"/>
  <c r="D10" i="159"/>
  <c r="F37" i="162" l="1"/>
  <c r="F37" i="163"/>
  <c r="F43" i="163" s="1"/>
  <c r="F43" i="162"/>
  <c r="F36" i="161"/>
  <c r="F42" i="161" s="1"/>
  <c r="D27" i="166"/>
  <c r="F27" i="166" s="1"/>
  <c r="D40" i="167"/>
  <c r="F40" i="167" s="1"/>
  <c r="D27" i="167"/>
  <c r="F27" i="167" s="1"/>
  <c r="D28" i="167"/>
  <c r="F28" i="167" s="1"/>
  <c r="D30" i="167"/>
  <c r="F30" i="167" s="1"/>
  <c r="D39" i="167"/>
  <c r="F39" i="167" s="1"/>
  <c r="D32" i="167"/>
  <c r="F32" i="167" s="1"/>
  <c r="D29" i="167"/>
  <c r="F29" i="167" s="1"/>
  <c r="D29" i="166"/>
  <c r="F29" i="166" s="1"/>
  <c r="D26" i="166"/>
  <c r="F26" i="166" s="1"/>
  <c r="D31" i="166"/>
  <c r="F31" i="166" s="1"/>
  <c r="D39" i="166"/>
  <c r="F39" i="166" s="1"/>
  <c r="D38" i="166"/>
  <c r="F38" i="166" s="1"/>
  <c r="D31" i="164"/>
  <c r="F31" i="164" s="1"/>
  <c r="D41" i="164"/>
  <c r="F41" i="164" s="1"/>
  <c r="F39" i="164" s="1"/>
  <c r="D30" i="164"/>
  <c r="F30" i="164" s="1"/>
  <c r="D29" i="159"/>
  <c r="F29" i="159" s="1"/>
  <c r="D38" i="159"/>
  <c r="F38" i="159" s="1"/>
  <c r="D26" i="159"/>
  <c r="F26" i="159" s="1"/>
  <c r="D39" i="159"/>
  <c r="F39" i="159" s="1"/>
  <c r="D27" i="159"/>
  <c r="F27" i="159" s="1"/>
  <c r="F38" i="167" l="1"/>
  <c r="F44" i="167" s="1"/>
  <c r="F37" i="166"/>
  <c r="F43" i="166" s="1"/>
  <c r="F45" i="164"/>
  <c r="F37" i="159"/>
  <c r="F43" i="159" s="1"/>
  <c r="C18" i="131" l="1"/>
  <c r="C17" i="131"/>
  <c r="A25" i="35" l="1"/>
  <c r="A24" i="35"/>
  <c r="D25" i="35" l="1"/>
  <c r="D32" i="35" s="1"/>
  <c r="D24" i="35"/>
  <c r="D29" i="35" s="1"/>
  <c r="F42" i="35"/>
  <c r="F41" i="35"/>
  <c r="D12" i="35"/>
  <c r="D11" i="35"/>
  <c r="F36" i="35"/>
  <c r="F35" i="35"/>
  <c r="F33" i="35"/>
  <c r="D27" i="35" l="1"/>
  <c r="F27" i="35" s="1"/>
  <c r="D40" i="35"/>
  <c r="F40" i="35" s="1"/>
  <c r="D30" i="35"/>
  <c r="F30" i="35" s="1"/>
  <c r="D39" i="35"/>
  <c r="F39" i="35" s="1"/>
  <c r="D28" i="35"/>
  <c r="F28" i="35" s="1"/>
  <c r="F32" i="35"/>
  <c r="F29" i="35"/>
  <c r="F38" i="35" l="1"/>
  <c r="F44" i="35" s="1"/>
  <c r="V99" i="324"/>
  <c r="J87" i="324"/>
  <c r="J99" i="324" s="1"/>
  <c r="S87" i="324"/>
  <c r="S99" i="324"/>
  <c r="G87" i="324" l="1"/>
  <c r="G99" i="324" s="1"/>
  <c r="H52" i="24"/>
  <c r="H6" i="24"/>
  <c r="N64" i="167"/>
  <c r="K28" i="24"/>
  <c r="K27" i="24"/>
  <c r="K6" i="24"/>
  <c r="K52" i="24"/>
  <c r="H28" i="24"/>
  <c r="H27" i="24"/>
  <c r="N49" i="167"/>
  <c r="K49" i="167"/>
  <c r="K64" i="167"/>
</calcChain>
</file>

<file path=xl/comments1.xml><?xml version="1.0" encoding="utf-8"?>
<comments xmlns="http://schemas.openxmlformats.org/spreadsheetml/2006/main">
  <authors>
    <author>Admin</author>
  </authors>
  <commentList>
    <comment ref="B51" authorId="0" shapeId="0">
      <text>
        <r>
          <rPr>
            <b/>
            <sz val="9"/>
            <color indexed="81"/>
            <rFont val="Tahoma"/>
            <family val="2"/>
          </rPr>
          <t>Admin:</t>
        </r>
        <r>
          <rPr>
            <sz val="9"/>
            <color indexed="81"/>
            <rFont val="Tahoma"/>
            <family val="2"/>
          </rPr>
          <t xml:space="preserve">
25 module</t>
        </r>
      </text>
    </comment>
  </commentList>
</comments>
</file>

<file path=xl/comments2.xml><?xml version="1.0" encoding="utf-8"?>
<comments xmlns="http://schemas.openxmlformats.org/spreadsheetml/2006/main">
  <authors>
    <author>Oleg</author>
  </authors>
  <commentList>
    <comment ref="B15" authorId="0" shapeId="0">
      <text>
        <r>
          <rPr>
            <sz val="8"/>
            <color indexed="81"/>
            <rFont val="Tahoma"/>
            <family val="2"/>
          </rPr>
          <t xml:space="preserve">Dacă TV şi radio, acest preţ include pe ambele
</t>
        </r>
      </text>
    </comment>
    <comment ref="B16" authorId="0" shapeId="0">
      <text>
        <r>
          <rPr>
            <b/>
            <sz val="8"/>
            <color indexed="81"/>
            <rFont val="Tahoma"/>
            <family val="2"/>
          </rPr>
          <t>Oleg:</t>
        </r>
        <r>
          <rPr>
            <sz val="8"/>
            <color indexed="81"/>
            <rFont val="Tahoma"/>
            <family val="2"/>
          </rPr>
          <t xml:space="preserve">
Moldova 1, 90-160 EUR, Protv si altele mai cunoscute, mai scump. In calcul s-a luat costul de 200 EUR pe minut.</t>
        </r>
      </text>
    </comment>
    <comment ref="B17" authorId="0" shapeId="0">
      <text>
        <r>
          <rPr>
            <sz val="8"/>
            <color indexed="81"/>
            <rFont val="Tahoma"/>
            <family val="2"/>
          </rPr>
          <t xml:space="preserve">De circa 10 ori mai ieftin ca la TV
</t>
        </r>
      </text>
    </comment>
    <comment ref="B18" authorId="0" shapeId="0">
      <text>
        <r>
          <rPr>
            <sz val="8"/>
            <color indexed="81"/>
            <rFont val="Tahoma"/>
            <family val="2"/>
          </rPr>
          <t>depinde de formatul dorit (dimensiuni, colori etc.)
Cost pentru o brosura standard european</t>
        </r>
      </text>
    </comment>
  </commentList>
</comments>
</file>

<file path=xl/sharedStrings.xml><?xml version="1.0" encoding="utf-8"?>
<sst xmlns="http://schemas.openxmlformats.org/spreadsheetml/2006/main" count="4215" uniqueCount="276">
  <si>
    <t>zile</t>
  </si>
  <si>
    <t>rata zilnică</t>
  </si>
  <si>
    <t>Cazare</t>
  </si>
  <si>
    <t>Per diem</t>
  </si>
  <si>
    <t>Transport</t>
  </si>
  <si>
    <t>Arenda echipamentului</t>
  </si>
  <si>
    <t>tur-retur</t>
  </si>
  <si>
    <t>Apă</t>
  </si>
  <si>
    <t>Cost total</t>
  </si>
  <si>
    <t>persoane</t>
  </si>
  <si>
    <t>Unități</t>
  </si>
  <si>
    <t>Cost</t>
  </si>
  <si>
    <t>Cost unitar</t>
  </si>
  <si>
    <t>Complexitatea studiului</t>
  </si>
  <si>
    <t>Durata studiului</t>
  </si>
  <si>
    <t>Număr de experți</t>
  </si>
  <si>
    <t>Studiu are un caracter interdisciplinar</t>
  </si>
  <si>
    <t>Studiul presupune analiza cadrului normativ</t>
  </si>
  <si>
    <t>Studiu presupune elaborarea unei politici publice</t>
  </si>
  <si>
    <t>Studiu cere efectuarea analizei cost-beneficiu</t>
  </si>
  <si>
    <t>Studiul prespune elaborarea proiectelor de acte normative</t>
  </si>
  <si>
    <t>punctaj</t>
  </si>
  <si>
    <t>Studiu presupune colectarea informației primare</t>
  </si>
  <si>
    <t>Scrierea raportului</t>
  </si>
  <si>
    <t>Culegerea informației primare</t>
  </si>
  <si>
    <t>Masă rotundă</t>
  </si>
  <si>
    <t>Transport local</t>
  </si>
  <si>
    <t>Studiul presupune organizarea unui eveniment consultativ</t>
  </si>
  <si>
    <t>Studiul are în vizor un domeniu nou pentru Republica Moldova</t>
  </si>
  <si>
    <t>cost</t>
  </si>
  <si>
    <t>Pauză de cafea</t>
  </si>
  <si>
    <t>participanți</t>
  </si>
  <si>
    <t>Arendă sală</t>
  </si>
  <si>
    <t>Imprimare raport</t>
  </si>
  <si>
    <t>pagini</t>
  </si>
  <si>
    <t>preț/oră</t>
  </si>
  <si>
    <t>Traducere raport</t>
  </si>
  <si>
    <t>Nr.</t>
  </si>
  <si>
    <t>Acțiuni</t>
  </si>
  <si>
    <t>Total</t>
  </si>
  <si>
    <t>TOTAL</t>
  </si>
  <si>
    <t>Expertiză locală, rata pe zi, EUR</t>
  </si>
  <si>
    <t>Expertiză internaţională, rata pe zi, EUR</t>
  </si>
  <si>
    <t>Transport, tur-retur</t>
  </si>
  <si>
    <t>Arendă sală, preț/zi</t>
  </si>
  <si>
    <t>Arenda echipamentului, preț/zi</t>
  </si>
  <si>
    <t>Exemplul 1. Cu expertiză internațională</t>
  </si>
  <si>
    <t>Culegerea informației primare, USD</t>
  </si>
  <si>
    <t>Cazare străini, pe zi, EUR</t>
  </si>
  <si>
    <t>Cazare participanţi instruire, pe zi, EUR</t>
  </si>
  <si>
    <t>IV</t>
  </si>
  <si>
    <t>Costul de producţie al unui spot TV, EUR</t>
  </si>
  <si>
    <t>Costul 1 minut difuzare TV, EUR</t>
  </si>
  <si>
    <t>Costul 1 minut difuzare radio, EUR</t>
  </si>
  <si>
    <t>Cost 1 material informațional, MDL</t>
  </si>
  <si>
    <t>Comentarii, după caz</t>
  </si>
  <si>
    <t>4.1.1.1</t>
  </si>
  <si>
    <t>4.1.1.2</t>
  </si>
  <si>
    <t>4.1.2.1</t>
  </si>
  <si>
    <t>4.2.1.1</t>
  </si>
  <si>
    <t>4.2.1.2</t>
  </si>
  <si>
    <t>4.2.2.2</t>
  </si>
  <si>
    <t>4.2.2.1</t>
  </si>
  <si>
    <t>Curs schimb MDL/EUR (şfîrşit an 2020)</t>
  </si>
  <si>
    <t>Curs schimb MDL/USD (şfîrşit an 20205)</t>
  </si>
  <si>
    <t>externe</t>
  </si>
  <si>
    <t>BS</t>
  </si>
  <si>
    <t>Buget, mii lei</t>
  </si>
  <si>
    <t>2021-25</t>
  </si>
  <si>
    <t>Institutia responsabila</t>
  </si>
  <si>
    <t>Parteneri</t>
  </si>
  <si>
    <t>I</t>
  </si>
  <si>
    <t>II</t>
  </si>
  <si>
    <t>III</t>
  </si>
  <si>
    <t>x</t>
  </si>
  <si>
    <t>Exemplul cu expertiză locală</t>
  </si>
  <si>
    <t>Instruire</t>
  </si>
  <si>
    <t>Nr. activitate</t>
  </si>
  <si>
    <t>Obiectiv general 4: Consolidarea sistemului municipal de protecție a copilului</t>
  </si>
  <si>
    <t xml:space="preserve">4.1.2 Redimensionarea sistemului de protecție a copilului: structura, servicii, regulamente de funcționare, organigrame, cadru strategic de dezvoltare </t>
  </si>
  <si>
    <t>4.1.3 Instituirea sistemului de M&amp;E a calității serviciilor și a sistemului informațional de management a datelor în domeniul protecției copilului</t>
  </si>
  <si>
    <t>4.1.4 Dezvoltarea și implementarea mecanismului de contractare a serviciilor în domeniul protecției copilului</t>
  </si>
  <si>
    <t>4.1.5 Contractarea de servicii necesare de la prestatorii privați, inclusiv de la OSC</t>
  </si>
  <si>
    <t>4.1.2.2</t>
  </si>
  <si>
    <t>4.1.3.1</t>
  </si>
  <si>
    <t>4.1.3.2</t>
  </si>
  <si>
    <t>4.1.4.1</t>
  </si>
  <si>
    <t>4.1.4.2</t>
  </si>
  <si>
    <t>4.1.5.1</t>
  </si>
  <si>
    <t>4.1.5.2</t>
  </si>
  <si>
    <t xml:space="preserve">4.2 Sporirea capacităților personalului din sistemul de protecție a copilului și alte sisteme conexe  </t>
  </si>
  <si>
    <t xml:space="preserve">4.2.1 Instituirea, la nivelul tuturor sectoarelor, de sisteme de instruire la angajare și continuă în domeniul protecției copilului </t>
  </si>
  <si>
    <t>4.2.2 Instruirea periodică a specialiștilor din domeniul protecției copilului și domeniilor conexe asupra practicilor și procedurilor de protecție a copilului</t>
  </si>
  <si>
    <t>4.2.3 Dezvoltarea sistemului de supervizare profesională pentru specialiștii din sistemul de protecție a copilului și din sistemele conexe</t>
  </si>
  <si>
    <t>4.2.3.1</t>
  </si>
  <si>
    <t>4.2.3.2</t>
  </si>
  <si>
    <t>CMC</t>
  </si>
  <si>
    <t>copii reintegrati in familia biologica (2015-17)</t>
  </si>
  <si>
    <t>copii adoptati (2015-17)</t>
  </si>
  <si>
    <t>copii preveniti separare, anual</t>
  </si>
  <si>
    <t>sprijin familial secundar, 2018, anual</t>
  </si>
  <si>
    <t>copii cu dizabilitati beneficiari servicii, anual</t>
  </si>
  <si>
    <t>Serviciu echipa mobile, anual</t>
  </si>
  <si>
    <t>Servicii de zi</t>
  </si>
  <si>
    <t>copii sericiu de plasament rezidential</t>
  </si>
  <si>
    <t>respondenti</t>
  </si>
  <si>
    <t>calatorie</t>
  </si>
  <si>
    <t xml:space="preserve">Sondaj, 100 anual </t>
  </si>
  <si>
    <t>total copii mun.Chisinau</t>
  </si>
  <si>
    <t>copii in situatii de risc</t>
  </si>
  <si>
    <t>copii separati de parinti</t>
  </si>
  <si>
    <t>copii asistati de serviciul social de sprijin familial</t>
  </si>
  <si>
    <t>primar</t>
  </si>
  <si>
    <t>secundar</t>
  </si>
  <si>
    <t>reintegrati in familia biologica 2017</t>
  </si>
  <si>
    <t>copii pasati</t>
  </si>
  <si>
    <t>plasament de urgenta</t>
  </si>
  <si>
    <t>plasament planificat</t>
  </si>
  <si>
    <t>copii plasati in servicii de plasament familial</t>
  </si>
  <si>
    <t>in tutale/curatela</t>
  </si>
  <si>
    <t>in asistenta parentala profesionista (APP)</t>
  </si>
  <si>
    <t>copii plasati in servicii de plasament de tip rezidential</t>
  </si>
  <si>
    <t>Date raport evaluare, 2017</t>
  </si>
  <si>
    <t>Pilotare programului in 5 scoli</t>
  </si>
  <si>
    <t>Elaborare versiunii online a programului</t>
  </si>
  <si>
    <t>Designul si publicarea online a programului</t>
  </si>
  <si>
    <t>Instrure formatori</t>
  </si>
  <si>
    <t>Elaborarea progarmului</t>
  </si>
  <si>
    <t>Elaborarea versiunii online a modulului de instruire</t>
  </si>
  <si>
    <t>Publicarea versiunii online a instruiririi</t>
  </si>
  <si>
    <t>Crearea sistemului informational de management a cazului</t>
  </si>
  <si>
    <t>Instalarea și operationalizarea sistemului</t>
  </si>
  <si>
    <t>Instruirea utilizarii si suport de functionare</t>
  </si>
  <si>
    <t>permanent</t>
  </si>
  <si>
    <t>2022, DGETS</t>
  </si>
  <si>
    <t>2023-25</t>
  </si>
  <si>
    <t>anual</t>
  </si>
  <si>
    <t>Analiza curriculei și a conținuturilor existente (inclusiv grădiniță) și revizuirea lor pentru a fi cat mai practice si axate pe necesitățile copiilor</t>
  </si>
  <si>
    <t>4.1.1 Cercetarea fenomenelor și nevoilor în domeniul protecției copilului în mun. Chișinău</t>
  </si>
  <si>
    <t>4.1 Dezvoltarea organizațională a autorității tutelare</t>
  </si>
  <si>
    <t xml:space="preserve">4.1.1.2. Identificarea potențialilor parteneri din comunitate și din afară și încheierea acordurilor de parteneriat. </t>
  </si>
  <si>
    <t xml:space="preserve">4.1.1.3 Realizarea cercetării sociologice privind situația familiei în mun. Chișinău </t>
  </si>
  <si>
    <t>4.1.2 Redimensionarea sistemului de protecție a copilului: structura, servicii, regulamente de funcționare, organigrame, cadru strategic de dezvoltare</t>
  </si>
  <si>
    <t>4.1.2.1 Cartografierea serviciilor publice și private, digitalizarea bazei de date și publicarea în formă de hartă interactivă accesibilă</t>
  </si>
  <si>
    <t>4.1.1.1 Evaluarea intermediară, ex-post a serviciilor sociale, de protecție a familiei și copilului, serviciilor extrașcolare</t>
  </si>
  <si>
    <t>2023, 2025</t>
  </si>
  <si>
    <t>2022, actualizare anuala</t>
  </si>
  <si>
    <t>4.1.2.2 Elaborarea Regulamentelor structurilor DGPDC și a fișelor de post a angajaților.(1.1.2).</t>
  </si>
  <si>
    <t>4.1.2.3 Operaționalizarea sistemului de circulație electronică a documentelor în cadrul direcțiilor</t>
  </si>
  <si>
    <t>4.1.2.4 Operaționalizarea sistemului online de depunere și examinare a petițiilor și plîngerilor pentru toate serviciile și deciziile individuale și de reglementare</t>
  </si>
  <si>
    <t xml:space="preserve">4.1.2.5 Elaborarea planurilor  instituționale a prestatorilor serviciilor sociale și extrașcolare în baza hărții municipale de servicii, Completarea datelor în sistemul e-management a cazului </t>
  </si>
  <si>
    <t>4.1.2.6 Dezvoltarea activității Consiliului Consultativ al copilului</t>
  </si>
  <si>
    <t>4.1.3.8 Perfectarea registrului electronic a eliberării autorizațiilor la înstrăinarea bunurilor proprietate a copiilor, acordurilor la acceptarea moștenirii, integrarea în modulului e-management de caz</t>
  </si>
  <si>
    <t>4.1.3.7 Operaționalizarea modulului informațional e-management a cazului de pre-adopție, adopție, post-adopție. Instruire personalul în utilizare</t>
  </si>
  <si>
    <t xml:space="preserve">4.1.3.6 Operaționalizarea modulului e-management a cazului de gestionare a cazurilor, serviciilor și prestațiilor în adopție, instruirea personalului  </t>
  </si>
  <si>
    <t>4.1.3.5 Crearea serviciului de audit intern în sporirea capacității echipei de conducere în asigurarea conformării proceselor interne la cerințele legale, realizării obiectivelor instituției și îmbunătățirii eficacității proceselor de management al riscului, de control și guvernanță</t>
  </si>
  <si>
    <t>4.1.3.4 Actualizarea  sistemului de management al riscurilor. (4.1.2)</t>
  </si>
  <si>
    <t>4.1.3.3 Consolidarea serviciului managementul calității care asigura evaluarea serviciilor sociale și extrașcolare</t>
  </si>
  <si>
    <t xml:space="preserve">4.1.3.2 Elaborarea sistemului de management al performanțelor cu indicatorii de impact, eficientă pentru fiecare instituție de prestare a serviciilor. Elaborarea contractelor de performanță (în baza indicatorilor) pentru prestatori de servicii sociale și de activități extrașcolare, ghidului de evaluare a performanțelor </t>
  </si>
  <si>
    <t>4.1.3.1 Evaluarea necesităților de colectare și digitalizare a datelor administrative privind activitatea prestatorilor de servicii, completarea sistemului de e-management a cazului cu indicatorii și date necesare de a fi generate, colectate</t>
  </si>
  <si>
    <t xml:space="preserve">4.1.4.1 Instruiri în utilizarea contractelor bazate pe performanță a prestatorilor de  servicii în domeniul protecției copilului </t>
  </si>
  <si>
    <t>4.1.4.2 Elaborarea politicii municipale de contractare a serviciilor din partea prestatorilor de servicii (sociale, extrașcolare)</t>
  </si>
  <si>
    <t>4.1.4.3 Elaborarea Regulamentului de organizare a licitațiilor și procurărilor serviciilor de prestatorii nestatali</t>
  </si>
  <si>
    <t>4.1.5.1 Elaborarea ghidului de contractare a serviciilor pentru prestatori de servicii</t>
  </si>
  <si>
    <t>4.1.5.2 Organizarea instruirilor cu participarea reprezentanților subdiviziunilor și potențialilor prestatori. Elaborarea modulului de instruire online</t>
  </si>
  <si>
    <t xml:space="preserve">4.1.5.3 Organizarea licitațiilor de contractare a serviciilor sociale și extrașcolare (3.2.1) </t>
  </si>
  <si>
    <t>4.1.5.4 Elaborarea, prezentarea și sistematizării rapoartelor privind achizițiile efectuate. (3.2.2)</t>
  </si>
  <si>
    <t>4.2.1 Instituirea, la nivelul tuturor sectoarelor, de sisteme de instruire la angajare și continuă în domeniul protecției copilului</t>
  </si>
  <si>
    <t>4.2.1.1 Elaborarea și aprobarea programului de dezvoltare profesională pentru angajații DGPDC, DGETS, DGASS (managementul politicilor municipale, protecția copilului) și prestatorii de servicii din subordine</t>
  </si>
  <si>
    <t>4.2.1.2 Elaborarea programului de formare continuă profesională pentru serviciul specializat „Complexul de servicii sociale pentru copii în situații de stradă” și altora.</t>
  </si>
  <si>
    <t>4.2.1.3 Elaborarea platformei online și a conținutului de formare și de instruire, perfecționare continuă</t>
  </si>
  <si>
    <t xml:space="preserve">4.2.1.4 Elaborarea politicii de motivare a personalului și pentru stimularea dezvoltării profesionale, inclusiv costuri. </t>
  </si>
  <si>
    <t>4.2.2.1 Identificarea necesităților de instruire a angajaților în colaborare cu șefii de subdiviziuni interioare. Stabilirea tematicilor prioritare de instruire și elaborarea Planurilor anuale de dezvoltare profesională (2.2.3)</t>
  </si>
  <si>
    <t xml:space="preserve">4.2.2.2 Consolidarea centrelor  de instruire prin echipamente, facilități de instruire la distanță, dezvoltarea școlii de asistență socială municipală </t>
  </si>
  <si>
    <t xml:space="preserve">4.2.3.1 Evaluarea condițiilor, sistemelor, procedurilor actuale în vederea creării sistemului de supervizare profesională în mun. Chișinău, inclusiv  concluziile și recomandările și costuri  </t>
  </si>
  <si>
    <t>4.2.3.2 Elaborarea și aprobarea conceptului mun. Chișinău privind sistemul de supervizare profesională</t>
  </si>
  <si>
    <t>4.2.3.3 Elaborarea și aprobarea regulamentelor, protocoalelor referitor supervizarea profesională</t>
  </si>
  <si>
    <t>4.2.3.4 Elaborarea manualului, inclusiv a versiunii online a programului de instruire,  instruirea periodică a angajaților privind funcționarea mecanismului, inclusiv funcționarea sistemului de gestionare a managementului de caz</t>
  </si>
  <si>
    <t xml:space="preserve">4.2.3.5 Aprobarea ordinului de desemnare a supervizorilor </t>
  </si>
  <si>
    <t>4.2.3.6 Monitorizarea și evaluarea anuală de funcționare a mecanismului de supervizare</t>
  </si>
  <si>
    <t>Culegerea informației primare, 35 zile prim an, si cite 10 in fiecare</t>
  </si>
  <si>
    <t>Elaborarea raportului</t>
  </si>
  <si>
    <t>AM</t>
  </si>
  <si>
    <t>Suportul individual a sistemului</t>
  </si>
  <si>
    <t>Specialist</t>
  </si>
  <si>
    <t>Elaborare mecanism</t>
  </si>
  <si>
    <t>Elaborare modul e-management cazului</t>
  </si>
  <si>
    <t>Suport, instruire utilizare modul</t>
  </si>
  <si>
    <t>Identificarea oportunitatilor</t>
  </si>
  <si>
    <t>Sondaj liceieni</t>
  </si>
  <si>
    <t>Suport plasare internship</t>
  </si>
  <si>
    <t>Elaborare program</t>
  </si>
  <si>
    <t>Pilotarea suportului individual</t>
  </si>
  <si>
    <t>Programarea versiunii online de evaluare</t>
  </si>
  <si>
    <t>Mentinerea, suportul in functionarea programului online</t>
  </si>
  <si>
    <t>4.1.1.3</t>
  </si>
  <si>
    <t>4.1.2.3</t>
  </si>
  <si>
    <t>4.1.2.4</t>
  </si>
  <si>
    <t>4.1.2.5</t>
  </si>
  <si>
    <t>4.1.2.6</t>
  </si>
  <si>
    <t>4.1.3.3</t>
  </si>
  <si>
    <t>4.1.3.4</t>
  </si>
  <si>
    <t>4.1.3.5</t>
  </si>
  <si>
    <t>4.1.3.6</t>
  </si>
  <si>
    <t>4.1.3.7</t>
  </si>
  <si>
    <t>4.1.3.8</t>
  </si>
  <si>
    <t>4.1.4.3</t>
  </si>
  <si>
    <t>4.1.5.3</t>
  </si>
  <si>
    <t>4.1.5.4</t>
  </si>
  <si>
    <t>4.2.1.3</t>
  </si>
  <si>
    <t>4.2.1.4</t>
  </si>
  <si>
    <t>4.2.3.3</t>
  </si>
  <si>
    <t>4.2.3.4</t>
  </si>
  <si>
    <t xml:space="preserve">4.2.3.5 </t>
  </si>
  <si>
    <t xml:space="preserve">4.2.3.6 </t>
  </si>
  <si>
    <t>Evaluare servicii</t>
  </si>
  <si>
    <t xml:space="preserve">Sondaj, 500 anual </t>
  </si>
  <si>
    <t>Facilitarea 10 focus grupuri</t>
  </si>
  <si>
    <t>Analiza</t>
  </si>
  <si>
    <t>Elaborarea solutiei IT</t>
  </si>
  <si>
    <t>Consultanta</t>
  </si>
  <si>
    <t>Alocare minigrant activitati</t>
  </si>
  <si>
    <t>Elaborare metodologie, sistematizarea informatiei, elaborare raport</t>
  </si>
  <si>
    <t>Elaborare metodologie, sistematizarea informatiei, elaborare proiecte de contracte de performanta</t>
  </si>
  <si>
    <t>Elaborare metodologie, sistematizarea informatiei</t>
  </si>
  <si>
    <t>Specialisti</t>
  </si>
  <si>
    <t>Elaborarea platformei si a manualului</t>
  </si>
  <si>
    <t>Achiztii tehnice relevante</t>
  </si>
  <si>
    <t>Suport in functionare</t>
  </si>
  <si>
    <t>Elaborare politicii</t>
  </si>
  <si>
    <t xml:space="preserve">Elaborare </t>
  </si>
  <si>
    <t>Dotare tehnica</t>
  </si>
  <si>
    <t>Elaborarea programului</t>
  </si>
  <si>
    <t>Selaborarea modulului suportului online</t>
  </si>
  <si>
    <t>Elaborare program, manual</t>
  </si>
  <si>
    <t>Instruirea</t>
  </si>
  <si>
    <t>4.2.3.5</t>
  </si>
  <si>
    <t>4.2.3.6</t>
  </si>
  <si>
    <t>TOTAL obiectiv, MDL</t>
  </si>
  <si>
    <t>DGPDC, DGETS, DGASS</t>
  </si>
  <si>
    <t>DGPDC, DGETS</t>
  </si>
  <si>
    <t>DGPDC</t>
  </si>
  <si>
    <t>DGPDC,DGETS</t>
  </si>
  <si>
    <t>servicii resurse umane</t>
  </si>
  <si>
    <t xml:space="preserve">organizarea activitatilor de informare cu privire la activitatea institutiilor /ateliere 5000 lei </t>
  </si>
  <si>
    <t>tirgul de lucrari manuale 5 specialisti din fiecare sector+copii*3 ore trimestrial</t>
  </si>
  <si>
    <t>organizarea sedintelor de raportare a  activitatii dgpdc arenda sala3225*30 participanti*(colecatrea informatie5 specialiti*o saptamina de lucru)</t>
  </si>
  <si>
    <t>organizare brifinguri 5 specialisti cite 2 ore fiecare</t>
  </si>
  <si>
    <t xml:space="preserve">10 specialisti implicati *o luna anual </t>
  </si>
  <si>
    <t>sedinte organizate interne 6*3225*pauza de cafea*10 participanti</t>
  </si>
  <si>
    <t>gestionarea sistemului 4 specialistilor * zilnic 4 ore</t>
  </si>
  <si>
    <t>la gestiune 2 persoane 2 ore zilnic</t>
  </si>
  <si>
    <t>intrevederea consiliului 2 ori lunar *5 specialsti implicati*2 ore sedinta</t>
  </si>
  <si>
    <t>pregatirea reglamentului 5 specialsitilor implicati*1 luna de lucru</t>
  </si>
  <si>
    <t>2 sedinte organizate *3 ore*10 participati</t>
  </si>
  <si>
    <t xml:space="preserve">2 specialisti implicati * 2 ore zilnic*timp de 1 luna </t>
  </si>
  <si>
    <t>aprobara unei unitati de audit interndin iulie 2021 cu salariu anual de 95000 estimat pt 2021 pentru an intreg</t>
  </si>
  <si>
    <t>elaborarea politicipor 3 secialisti implicati 2 saptamini de lucru</t>
  </si>
  <si>
    <t>sedinte organizate 2 * 10 specialisti</t>
  </si>
  <si>
    <t>elaborare regulament</t>
  </si>
  <si>
    <t>specialisti implicati 3*o saptamina de lucru</t>
  </si>
  <si>
    <t>sedinta organizate 1*2 ore</t>
  </si>
  <si>
    <t>elaborare ghid implicati 3 specialisti 1 luna de lucru* o sedinta organizata 20 participantu</t>
  </si>
  <si>
    <t>persoane implicate 3 * 2 zile lunar pt procesarea licitatiilor</t>
  </si>
  <si>
    <t>2 persoane implicate *1 saplamina de lurcu *1 sedinta organizata*20 persoane participanti</t>
  </si>
  <si>
    <t>elaborare program 2 persoane  1 luna de lucru</t>
  </si>
  <si>
    <t>elaborare program 2 persoane  2 saptamini de lucru cite 2 ore zilnic</t>
  </si>
  <si>
    <t>prfectarea ordinului 1 pesoana *2 ore</t>
  </si>
  <si>
    <t>evaluarea 1 saptamina 1 specialist</t>
  </si>
  <si>
    <t>raportarea 1 sedinta *2 ore *20 participanti</t>
  </si>
  <si>
    <t>Specialisti briefinguri</t>
  </si>
  <si>
    <t xml:space="preserve">Sedinte raportare </t>
  </si>
  <si>
    <t>Participanti</t>
  </si>
  <si>
    <t>specialisti</t>
  </si>
  <si>
    <t>specialist</t>
  </si>
  <si>
    <t>Sectia audit salarii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</si>
</sst>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0.0"/>
    <numFmt numFmtId="166" formatCode="_(* #,##0.0_);_(* \(#,##0.0\);_(* &quot;-&quot;??_);_(@_)"/>
  </numFmts>
  <fonts count="31" x14ac:knownFonts="1">
    <font>
      <sz val="11"/>
      <color theme="1"/>
      <name val="Calibri"/>
      <family val="2"/>
      <scheme val="minor"/>
    </font>
    <font>
      <sz val="11"/>
      <color theme="1"/>
      <name val="Calibri"/>
      <family val="2"/>
      <scheme val="minor"/>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i/>
      <sz val="11"/>
      <color rgb="FF7F7F7F"/>
      <name val="Calibri"/>
      <family val="2"/>
      <scheme val="minor"/>
    </font>
    <font>
      <b/>
      <i/>
      <sz val="15"/>
      <color theme="3"/>
      <name val="Calibri"/>
      <family val="2"/>
      <scheme val="minor"/>
    </font>
    <font>
      <i/>
      <sz val="11"/>
      <color theme="1"/>
      <name val="Calibri"/>
      <family val="2"/>
      <scheme val="minor"/>
    </font>
    <font>
      <i/>
      <sz val="8"/>
      <color theme="1"/>
      <name val="Calibri"/>
      <family val="2"/>
      <scheme val="minor"/>
    </font>
    <font>
      <b/>
      <i/>
      <sz val="13"/>
      <color theme="3"/>
      <name val="Calibri"/>
      <family val="2"/>
      <scheme val="minor"/>
    </font>
    <font>
      <sz val="8"/>
      <color indexed="81"/>
      <name val="Tahoma"/>
      <family val="2"/>
    </font>
    <font>
      <b/>
      <sz val="8"/>
      <color indexed="81"/>
      <name val="Tahoma"/>
      <family val="2"/>
    </font>
    <font>
      <sz val="11"/>
      <color theme="1"/>
      <name val="Times New Roman"/>
      <family val="1"/>
    </font>
    <font>
      <sz val="11"/>
      <name val="Calibri"/>
      <family val="2"/>
      <scheme val="minor"/>
    </font>
    <font>
      <b/>
      <sz val="9"/>
      <color theme="1"/>
      <name val="Times New Roman"/>
      <family val="1"/>
    </font>
    <font>
      <i/>
      <sz val="9"/>
      <color theme="1"/>
      <name val="Times New Roman"/>
      <family val="1"/>
    </font>
    <font>
      <sz val="9"/>
      <color theme="1"/>
      <name val="Times New Roman"/>
      <family val="1"/>
    </font>
    <font>
      <sz val="9"/>
      <color rgb="FFFF0000"/>
      <name val="Times New Roman"/>
      <family val="1"/>
    </font>
    <font>
      <b/>
      <i/>
      <sz val="9"/>
      <color theme="1"/>
      <name val="Times New Roman"/>
      <family val="1"/>
    </font>
    <font>
      <b/>
      <sz val="10"/>
      <color rgb="FF000000"/>
      <name val="Times New Roman"/>
      <family val="1"/>
    </font>
    <font>
      <b/>
      <sz val="10"/>
      <color rgb="FF0070C0"/>
      <name val="Times New Roman"/>
      <family val="1"/>
    </font>
    <font>
      <b/>
      <sz val="10"/>
      <color theme="1"/>
      <name val="Times New Roman"/>
      <family val="1"/>
    </font>
    <font>
      <sz val="10"/>
      <color theme="1"/>
      <name val="Times New Roman"/>
      <family val="1"/>
    </font>
    <font>
      <sz val="11"/>
      <color rgb="FFFF0000"/>
      <name val="Calibri"/>
      <family val="2"/>
      <scheme val="minor"/>
    </font>
    <font>
      <sz val="9"/>
      <color indexed="81"/>
      <name val="Tahoma"/>
      <family val="2"/>
    </font>
    <font>
      <b/>
      <sz val="9"/>
      <color indexed="81"/>
      <name val="Tahoma"/>
      <family val="2"/>
    </font>
    <font>
      <sz val="11"/>
      <color theme="3"/>
      <name val="Calibri"/>
      <family val="2"/>
      <scheme val="minor"/>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rgb="FF7F7F7F"/>
      </left>
      <right/>
      <top style="thin">
        <color rgb="FF7F7F7F"/>
      </top>
      <bottom style="thin">
        <color rgb="FF7F7F7F"/>
      </bottom>
      <diagonal/>
    </border>
    <border>
      <left style="thin">
        <color rgb="FF3F3F3F"/>
      </left>
      <right/>
      <top style="thin">
        <color rgb="FF3F3F3F"/>
      </top>
      <bottom style="thin">
        <color rgb="FF3F3F3F"/>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8" fillId="3" borderId="3" applyNumberFormat="0" applyAlignment="0" applyProtection="0"/>
    <xf numFmtId="0" fontId="1" fillId="4" borderId="5" applyNumberFormat="0" applyFont="0" applyAlignment="0" applyProtection="0"/>
    <xf numFmtId="0" fontId="9" fillId="0" borderId="0" applyNumberFormat="0" applyFill="0" applyBorder="0" applyAlignment="0" applyProtection="0"/>
    <xf numFmtId="0" fontId="1" fillId="5" borderId="0" applyNumberFormat="0" applyBorder="0" applyAlignment="0" applyProtection="0"/>
    <xf numFmtId="164" fontId="1" fillId="0" borderId="0" applyFont="0" applyFill="0" applyBorder="0" applyAlignment="0" applyProtection="0"/>
  </cellStyleXfs>
  <cellXfs count="206">
    <xf numFmtId="0" fontId="0" fillId="0" borderId="0" xfId="0"/>
    <xf numFmtId="0" fontId="2" fillId="0" borderId="0" xfId="0" applyFont="1"/>
    <xf numFmtId="0" fontId="4" fillId="0" borderId="2" xfId="2"/>
    <xf numFmtId="0" fontId="3" fillId="0" borderId="1" xfId="1"/>
    <xf numFmtId="0" fontId="5" fillId="0" borderId="0" xfId="3"/>
    <xf numFmtId="0" fontId="10" fillId="0" borderId="1" xfId="1" applyFont="1"/>
    <xf numFmtId="0" fontId="11" fillId="0" borderId="0" xfId="0" applyFont="1"/>
    <xf numFmtId="0" fontId="12" fillId="0" borderId="0" xfId="0" applyFont="1"/>
    <xf numFmtId="0" fontId="13" fillId="0" borderId="2" xfId="2" applyFont="1"/>
    <xf numFmtId="0" fontId="6" fillId="2" borderId="3" xfId="4"/>
    <xf numFmtId="0" fontId="8" fillId="3" borderId="3" xfId="6"/>
    <xf numFmtId="1" fontId="7" fillId="3" borderId="4" xfId="5" applyNumberFormat="1"/>
    <xf numFmtId="0" fontId="1" fillId="5" borderId="0" xfId="9"/>
    <xf numFmtId="0" fontId="2" fillId="5" borderId="0" xfId="9" applyFont="1"/>
    <xf numFmtId="0" fontId="0" fillId="4" borderId="5" xfId="7" applyFont="1"/>
    <xf numFmtId="0" fontId="9" fillId="0" borderId="0" xfId="8" applyAlignment="1">
      <alignment horizontal="left" wrapText="1" indent="1"/>
    </xf>
    <xf numFmtId="166" fontId="0" fillId="0" borderId="0" xfId="0" applyNumberFormat="1"/>
    <xf numFmtId="0" fontId="16" fillId="0" borderId="0" xfId="0" applyFont="1"/>
    <xf numFmtId="165" fontId="17" fillId="6" borderId="0" xfId="0" applyNumberFormat="1" applyFont="1" applyFill="1"/>
    <xf numFmtId="1" fontId="6" fillId="2" borderId="3" xfId="4" applyNumberFormat="1"/>
    <xf numFmtId="165" fontId="8" fillId="3" borderId="3" xfId="6" applyNumberFormat="1"/>
    <xf numFmtId="0" fontId="0" fillId="0" borderId="6" xfId="0" applyBorder="1"/>
    <xf numFmtId="166" fontId="7" fillId="8" borderId="4" xfId="10" applyNumberFormat="1" applyFont="1" applyFill="1" applyBorder="1"/>
    <xf numFmtId="165" fontId="0" fillId="6" borderId="6" xfId="0" applyNumberFormat="1" applyFill="1" applyBorder="1"/>
    <xf numFmtId="0" fontId="0" fillId="6" borderId="6" xfId="0" applyFill="1" applyBorder="1"/>
    <xf numFmtId="0" fontId="16" fillId="0" borderId="0" xfId="0" applyFont="1" applyBorder="1"/>
    <xf numFmtId="0" fontId="0" fillId="0" borderId="0" xfId="0" applyFont="1"/>
    <xf numFmtId="0" fontId="18" fillId="0" borderId="12" xfId="0" applyFont="1" applyBorder="1" applyAlignment="1">
      <alignment horizontal="center" vertical="center"/>
    </xf>
    <xf numFmtId="0" fontId="20" fillId="0" borderId="22" xfId="0" applyFont="1" applyBorder="1" applyAlignment="1">
      <alignment horizontal="center" vertical="center"/>
    </xf>
    <xf numFmtId="0" fontId="20" fillId="0" borderId="9" xfId="0" applyFont="1" applyBorder="1" applyAlignment="1">
      <alignment horizontal="center" vertical="center"/>
    </xf>
    <xf numFmtId="0" fontId="16" fillId="0" borderId="32" xfId="0" applyFont="1" applyBorder="1"/>
    <xf numFmtId="49" fontId="20" fillId="0" borderId="13" xfId="0" applyNumberFormat="1" applyFont="1" applyBorder="1" applyAlignment="1">
      <alignment horizontal="left" vertical="center"/>
    </xf>
    <xf numFmtId="49" fontId="16" fillId="0" borderId="0" xfId="0" applyNumberFormat="1" applyFont="1" applyAlignment="1">
      <alignment horizontal="left"/>
    </xf>
    <xf numFmtId="0" fontId="20" fillId="0" borderId="13" xfId="0" applyFont="1" applyBorder="1" applyAlignment="1">
      <alignment horizontal="left" vertical="center" wrapText="1"/>
    </xf>
    <xf numFmtId="0" fontId="18" fillId="0" borderId="36" xfId="0" applyFont="1" applyBorder="1" applyAlignment="1">
      <alignment horizontal="center" vertical="center" wrapText="1"/>
    </xf>
    <xf numFmtId="0" fontId="18" fillId="0" borderId="38" xfId="0" applyFont="1" applyBorder="1" applyAlignment="1">
      <alignment horizontal="center" vertical="center"/>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0" xfId="0" applyFont="1" applyBorder="1" applyAlignment="1">
      <alignment horizontal="center" vertical="center"/>
    </xf>
    <xf numFmtId="49" fontId="18" fillId="0" borderId="19" xfId="0" applyNumberFormat="1" applyFont="1" applyBorder="1" applyAlignment="1">
      <alignment horizontal="center" vertical="center"/>
    </xf>
    <xf numFmtId="0" fontId="18" fillId="0" borderId="42" xfId="0" applyFont="1" applyBorder="1" applyAlignment="1">
      <alignment horizontal="center" vertical="center"/>
    </xf>
    <xf numFmtId="0" fontId="18" fillId="0" borderId="15" xfId="0" applyFont="1" applyBorder="1" applyAlignment="1">
      <alignment horizontal="center" vertical="center"/>
    </xf>
    <xf numFmtId="0" fontId="18" fillId="0" borderId="24"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wrapText="1"/>
    </xf>
    <xf numFmtId="0" fontId="20" fillId="6" borderId="26" xfId="0" applyFont="1" applyFill="1" applyBorder="1" applyAlignment="1">
      <alignment horizontal="left" vertical="center" wrapText="1"/>
    </xf>
    <xf numFmtId="0" fontId="21" fillId="6" borderId="26" xfId="0" applyFont="1" applyFill="1" applyBorder="1" applyAlignment="1">
      <alignment horizontal="left" vertical="center" wrapText="1"/>
    </xf>
    <xf numFmtId="0" fontId="20" fillId="7" borderId="14" xfId="0" applyFont="1" applyFill="1" applyBorder="1"/>
    <xf numFmtId="49" fontId="18" fillId="0" borderId="41" xfId="0" applyNumberFormat="1" applyFont="1" applyBorder="1" applyAlignment="1">
      <alignment horizontal="center" vertical="center" wrapText="1"/>
    </xf>
    <xf numFmtId="49" fontId="18" fillId="0" borderId="42" xfId="0" applyNumberFormat="1" applyFont="1" applyBorder="1" applyAlignment="1">
      <alignment horizontal="center" vertical="center" wrapText="1"/>
    </xf>
    <xf numFmtId="49" fontId="18" fillId="0" borderId="39" xfId="0" applyNumberFormat="1" applyFont="1" applyBorder="1" applyAlignment="1">
      <alignment horizontal="center" vertical="center" wrapText="1"/>
    </xf>
    <xf numFmtId="3" fontId="11" fillId="0" borderId="0" xfId="0" applyNumberFormat="1" applyFont="1"/>
    <xf numFmtId="3" fontId="0" fillId="0" borderId="0" xfId="0" applyNumberFormat="1"/>
    <xf numFmtId="3" fontId="8" fillId="3" borderId="3" xfId="6" applyNumberFormat="1"/>
    <xf numFmtId="49" fontId="18" fillId="0" borderId="50" xfId="0" applyNumberFormat="1" applyFont="1" applyBorder="1" applyAlignment="1">
      <alignment horizontal="center" vertical="center" wrapText="1"/>
    </xf>
    <xf numFmtId="0" fontId="0" fillId="0" borderId="32" xfId="0" applyBorder="1"/>
    <xf numFmtId="0" fontId="0" fillId="0" borderId="29" xfId="0" applyBorder="1"/>
    <xf numFmtId="0" fontId="0" fillId="0" borderId="51" xfId="0" applyBorder="1"/>
    <xf numFmtId="3" fontId="8" fillId="3" borderId="52" xfId="6" applyNumberFormat="1" applyBorder="1"/>
    <xf numFmtId="166" fontId="7" fillId="8" borderId="53" xfId="10" applyNumberFormat="1" applyFont="1" applyFill="1" applyBorder="1"/>
    <xf numFmtId="0" fontId="0" fillId="0" borderId="49" xfId="0" applyBorder="1"/>
    <xf numFmtId="0" fontId="0" fillId="0" borderId="46" xfId="0" applyBorder="1"/>
    <xf numFmtId="0" fontId="0" fillId="0" borderId="54" xfId="0" applyBorder="1"/>
    <xf numFmtId="0" fontId="0" fillId="0" borderId="55" xfId="0" applyBorder="1"/>
    <xf numFmtId="0" fontId="0" fillId="0" borderId="57" xfId="0" applyBorder="1"/>
    <xf numFmtId="0" fontId="18" fillId="0" borderId="50" xfId="0" applyFont="1" applyBorder="1" applyAlignment="1">
      <alignment horizontal="center" vertical="center"/>
    </xf>
    <xf numFmtId="166" fontId="0" fillId="0" borderId="50" xfId="0" applyNumberFormat="1" applyBorder="1"/>
    <xf numFmtId="0" fontId="0" fillId="0" borderId="16" xfId="0" applyBorder="1"/>
    <xf numFmtId="0" fontId="0" fillId="0" borderId="24" xfId="0" applyBorder="1"/>
    <xf numFmtId="3" fontId="0" fillId="0" borderId="55" xfId="0" applyNumberFormat="1" applyBorder="1"/>
    <xf numFmtId="3" fontId="0" fillId="0" borderId="29" xfId="0" applyNumberFormat="1" applyBorder="1"/>
    <xf numFmtId="3" fontId="0" fillId="0" borderId="12" xfId="0" applyNumberFormat="1" applyBorder="1"/>
    <xf numFmtId="3" fontId="0" fillId="0" borderId="50" xfId="0" applyNumberFormat="1" applyBorder="1"/>
    <xf numFmtId="3" fontId="0" fillId="0" borderId="32" xfId="0" applyNumberFormat="1" applyBorder="1"/>
    <xf numFmtId="3" fontId="0" fillId="0" borderId="16" xfId="0" applyNumberFormat="1" applyBorder="1"/>
    <xf numFmtId="3" fontId="0" fillId="0" borderId="24" xfId="0" applyNumberFormat="1" applyBorder="1"/>
    <xf numFmtId="3" fontId="0" fillId="0" borderId="46" xfId="0" applyNumberFormat="1" applyBorder="1"/>
    <xf numFmtId="0" fontId="22" fillId="0" borderId="38" xfId="0" applyFont="1" applyBorder="1" applyAlignment="1">
      <alignment horizontal="center" vertical="center"/>
    </xf>
    <xf numFmtId="0" fontId="11" fillId="0" borderId="46" xfId="0" applyFont="1" applyBorder="1"/>
    <xf numFmtId="3" fontId="11" fillId="0" borderId="46" xfId="0" applyNumberFormat="1" applyFont="1" applyBorder="1"/>
    <xf numFmtId="0" fontId="2" fillId="0" borderId="56" xfId="0" applyFont="1" applyBorder="1"/>
    <xf numFmtId="3" fontId="2" fillId="0" borderId="30" xfId="0" applyNumberFormat="1" applyFont="1" applyBorder="1"/>
    <xf numFmtId="3" fontId="2" fillId="0" borderId="50" xfId="0" applyNumberFormat="1" applyFont="1" applyBorder="1"/>
    <xf numFmtId="0" fontId="11" fillId="0" borderId="57" xfId="0" applyFont="1" applyBorder="1"/>
    <xf numFmtId="0" fontId="22" fillId="0" borderId="38" xfId="0" applyFont="1" applyBorder="1" applyAlignment="1">
      <alignment horizontal="center" vertical="center" wrapText="1"/>
    </xf>
    <xf numFmtId="3" fontId="11" fillId="0" borderId="50" xfId="0" applyNumberFormat="1" applyFont="1" applyBorder="1"/>
    <xf numFmtId="3" fontId="2" fillId="0" borderId="0" xfId="0" applyNumberFormat="1" applyFont="1"/>
    <xf numFmtId="3" fontId="7" fillId="8" borderId="4" xfId="10" applyNumberFormat="1" applyFont="1" applyFill="1" applyBorder="1"/>
    <xf numFmtId="3" fontId="20" fillId="0" borderId="13" xfId="0" applyNumberFormat="1" applyFont="1" applyBorder="1" applyAlignment="1">
      <alignment horizontal="center" vertical="center" wrapText="1"/>
    </xf>
    <xf numFmtId="3" fontId="20" fillId="0" borderId="45" xfId="0" applyNumberFormat="1" applyFont="1" applyBorder="1" applyAlignment="1">
      <alignment horizontal="center" vertical="center" wrapText="1"/>
    </xf>
    <xf numFmtId="0" fontId="22" fillId="0" borderId="0" xfId="0" applyFont="1" applyAlignment="1">
      <alignment horizontal="left"/>
    </xf>
    <xf numFmtId="0" fontId="18" fillId="0" borderId="13" xfId="0" applyFont="1" applyBorder="1" applyAlignment="1">
      <alignment horizontal="left" vertical="center" wrapText="1"/>
    </xf>
    <xf numFmtId="3" fontId="22" fillId="0" borderId="13" xfId="0" applyNumberFormat="1" applyFont="1" applyBorder="1" applyAlignment="1">
      <alignment horizontal="center" vertical="center" wrapText="1"/>
    </xf>
    <xf numFmtId="0" fontId="23" fillId="0" borderId="0" xfId="0" applyFont="1" applyAlignment="1">
      <alignment horizontal="left"/>
    </xf>
    <xf numFmtId="0" fontId="22" fillId="0" borderId="0" xfId="0" applyFont="1" applyAlignment="1">
      <alignment horizontal="left" vertical="center"/>
    </xf>
    <xf numFmtId="0" fontId="22" fillId="0" borderId="13" xfId="0" applyFont="1" applyBorder="1" applyAlignment="1">
      <alignment horizontal="left" vertical="center" wrapText="1"/>
    </xf>
    <xf numFmtId="3" fontId="22" fillId="0" borderId="45" xfId="0" applyNumberFormat="1" applyFont="1" applyBorder="1" applyAlignment="1">
      <alignment horizontal="center" vertical="center" wrapText="1"/>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49" fontId="20" fillId="0" borderId="0" xfId="0" applyNumberFormat="1" applyFont="1" applyBorder="1" applyAlignment="1">
      <alignment horizontal="left" vertical="center"/>
    </xf>
    <xf numFmtId="3" fontId="20" fillId="0" borderId="37" xfId="0" applyNumberFormat="1" applyFont="1" applyBorder="1" applyAlignment="1">
      <alignment horizontal="center" vertical="center" wrapText="1"/>
    </xf>
    <xf numFmtId="0" fontId="20" fillId="0" borderId="27" xfId="0" applyFont="1" applyBorder="1" applyAlignment="1">
      <alignment horizontal="center" wrapText="1"/>
    </xf>
    <xf numFmtId="0" fontId="20" fillId="0" borderId="13" xfId="0" applyFont="1" applyBorder="1"/>
    <xf numFmtId="0" fontId="20" fillId="0" borderId="37" xfId="0" applyFont="1" applyBorder="1"/>
    <xf numFmtId="0" fontId="20" fillId="0" borderId="27" xfId="0" applyFont="1" applyBorder="1"/>
    <xf numFmtId="0" fontId="20" fillId="0" borderId="33" xfId="0" applyFont="1" applyBorder="1"/>
    <xf numFmtId="0" fontId="20" fillId="0" borderId="32" xfId="0" applyFont="1" applyBorder="1" applyAlignment="1">
      <alignment horizontal="center"/>
    </xf>
    <xf numFmtId="0" fontId="20" fillId="0" borderId="0" xfId="0" applyFont="1" applyBorder="1" applyAlignment="1">
      <alignment horizontal="center"/>
    </xf>
    <xf numFmtId="0" fontId="20" fillId="0" borderId="33" xfId="0" applyFont="1" applyBorder="1" applyAlignment="1">
      <alignment horizontal="center"/>
    </xf>
    <xf numFmtId="0" fontId="20" fillId="0" borderId="29" xfId="0" applyFont="1" applyBorder="1"/>
    <xf numFmtId="0" fontId="20" fillId="0" borderId="32" xfId="0" applyFont="1" applyBorder="1"/>
    <xf numFmtId="0" fontId="20" fillId="0" borderId="0" xfId="0" applyFont="1" applyBorder="1"/>
    <xf numFmtId="0" fontId="20" fillId="0" borderId="0" xfId="0" applyFont="1"/>
    <xf numFmtId="3" fontId="18" fillId="0" borderId="45" xfId="0" applyNumberFormat="1" applyFont="1" applyBorder="1" applyAlignment="1">
      <alignment horizontal="center" vertical="center" wrapText="1"/>
    </xf>
    <xf numFmtId="0" fontId="20" fillId="0" borderId="18" xfId="0" applyFont="1" applyBorder="1"/>
    <xf numFmtId="0" fontId="20" fillId="0" borderId="25" xfId="0" applyFont="1" applyBorder="1"/>
    <xf numFmtId="0" fontId="20" fillId="0" borderId="23" xfId="0" applyFont="1" applyBorder="1"/>
    <xf numFmtId="0" fontId="20" fillId="0" borderId="35" xfId="0" applyFont="1" applyBorder="1"/>
    <xf numFmtId="49" fontId="20" fillId="0" borderId="0" xfId="0" applyNumberFormat="1" applyFont="1" applyAlignment="1">
      <alignment horizontal="left"/>
    </xf>
    <xf numFmtId="3" fontId="20" fillId="0" borderId="32" xfId="0" applyNumberFormat="1" applyFont="1" applyBorder="1"/>
    <xf numFmtId="3" fontId="18" fillId="0" borderId="13" xfId="0" applyNumberFormat="1" applyFont="1" applyBorder="1" applyAlignment="1">
      <alignment horizontal="center" vertical="center" wrapText="1"/>
    </xf>
    <xf numFmtId="0" fontId="19" fillId="0" borderId="0" xfId="0" applyFont="1" applyAlignment="1">
      <alignment horizontal="left"/>
    </xf>
    <xf numFmtId="0" fontId="19" fillId="0" borderId="0" xfId="0" applyFont="1"/>
    <xf numFmtId="49" fontId="19" fillId="0" borderId="13" xfId="0" applyNumberFormat="1" applyFont="1" applyBorder="1" applyAlignment="1">
      <alignment horizontal="left" vertical="center"/>
    </xf>
    <xf numFmtId="0" fontId="24" fillId="0" borderId="0" xfId="0" applyFont="1"/>
    <xf numFmtId="0" fontId="0" fillId="0" borderId="0" xfId="0" applyBorder="1"/>
    <xf numFmtId="0" fontId="0" fillId="6" borderId="0" xfId="0" applyFill="1" applyBorder="1"/>
    <xf numFmtId="0" fontId="2" fillId="0" borderId="0" xfId="0" applyFont="1" applyFill="1" applyBorder="1"/>
    <xf numFmtId="0" fontId="5" fillId="0" borderId="0" xfId="3" applyAlignment="1">
      <alignment wrapText="1"/>
    </xf>
    <xf numFmtId="0" fontId="0" fillId="0" borderId="0" xfId="0" applyFont="1" applyFill="1" applyBorder="1"/>
    <xf numFmtId="0" fontId="0" fillId="0" borderId="0" xfId="0" applyFont="1" applyFill="1" applyBorder="1" applyAlignment="1">
      <alignment horizontal="right"/>
    </xf>
    <xf numFmtId="0" fontId="0" fillId="0" borderId="0" xfId="0" applyAlignment="1">
      <alignment horizontal="right"/>
    </xf>
    <xf numFmtId="0" fontId="0" fillId="0" borderId="0" xfId="0" applyAlignment="1">
      <alignment horizontal="left"/>
    </xf>
    <xf numFmtId="3" fontId="0" fillId="0" borderId="0" xfId="0" applyNumberFormat="1" applyAlignment="1"/>
    <xf numFmtId="0" fontId="25" fillId="0" borderId="0" xfId="0" applyFont="1" applyAlignment="1">
      <alignment vertical="center"/>
    </xf>
    <xf numFmtId="3" fontId="18" fillId="0" borderId="37" xfId="0" applyNumberFormat="1" applyFont="1" applyBorder="1" applyAlignment="1">
      <alignment horizontal="center" vertical="center" wrapText="1"/>
    </xf>
    <xf numFmtId="3" fontId="18" fillId="0" borderId="58" xfId="0" applyNumberFormat="1" applyFont="1" applyBorder="1" applyAlignment="1">
      <alignment horizontal="center" vertical="center" wrapText="1"/>
    </xf>
    <xf numFmtId="3" fontId="18" fillId="7" borderId="16" xfId="0" applyNumberFormat="1" applyFont="1" applyFill="1" applyBorder="1" applyAlignment="1">
      <alignment horizontal="center" vertical="center"/>
    </xf>
    <xf numFmtId="0" fontId="26" fillId="0" borderId="0" xfId="0" applyFont="1"/>
    <xf numFmtId="49" fontId="18" fillId="9" borderId="42" xfId="0" applyNumberFormat="1" applyFont="1" applyFill="1" applyBorder="1" applyAlignment="1">
      <alignment horizontal="center" vertical="center" wrapText="1"/>
    </xf>
    <xf numFmtId="49" fontId="18" fillId="9" borderId="41" xfId="0" applyNumberFormat="1" applyFont="1" applyFill="1" applyBorder="1" applyAlignment="1">
      <alignment horizontal="center" vertical="center" wrapText="1"/>
    </xf>
    <xf numFmtId="49" fontId="18" fillId="9" borderId="50" xfId="0" applyNumberFormat="1" applyFont="1" applyFill="1" applyBorder="1" applyAlignment="1">
      <alignment horizontal="center" vertical="center" wrapText="1"/>
    </xf>
    <xf numFmtId="0" fontId="0" fillId="9" borderId="56" xfId="0" applyFill="1" applyBorder="1"/>
    <xf numFmtId="0" fontId="0" fillId="9" borderId="51" xfId="0" applyFill="1" applyBorder="1"/>
    <xf numFmtId="0" fontId="0" fillId="9" borderId="55" xfId="0" applyFill="1" applyBorder="1"/>
    <xf numFmtId="3" fontId="0" fillId="9" borderId="30" xfId="0" applyNumberFormat="1" applyFill="1" applyBorder="1"/>
    <xf numFmtId="3" fontId="0" fillId="9" borderId="29" xfId="0" applyNumberFormat="1" applyFill="1" applyBorder="1"/>
    <xf numFmtId="3" fontId="0" fillId="9" borderId="55" xfId="0" applyNumberFormat="1" applyFill="1" applyBorder="1"/>
    <xf numFmtId="0" fontId="0" fillId="9" borderId="30" xfId="0" applyFill="1" applyBorder="1"/>
    <xf numFmtId="166" fontId="0" fillId="9" borderId="50" xfId="0" applyNumberFormat="1" applyFill="1" applyBorder="1"/>
    <xf numFmtId="0" fontId="2" fillId="9" borderId="56" xfId="0" applyFont="1" applyFill="1" applyBorder="1"/>
    <xf numFmtId="3" fontId="2" fillId="9" borderId="30" xfId="0" applyNumberFormat="1" applyFont="1" applyFill="1" applyBorder="1"/>
    <xf numFmtId="3" fontId="2" fillId="9" borderId="50" xfId="0" applyNumberFormat="1" applyFont="1" applyFill="1" applyBorder="1"/>
    <xf numFmtId="3" fontId="0" fillId="9" borderId="50" xfId="0" applyNumberFormat="1" applyFill="1" applyBorder="1"/>
    <xf numFmtId="0" fontId="27" fillId="0" borderId="0" xfId="0" applyFont="1"/>
    <xf numFmtId="0" fontId="18" fillId="0" borderId="19" xfId="0" applyFont="1" applyBorder="1" applyAlignment="1">
      <alignment horizontal="center" vertical="center"/>
    </xf>
    <xf numFmtId="0" fontId="20" fillId="0" borderId="46" xfId="0" applyFont="1" applyBorder="1" applyAlignment="1">
      <alignment horizontal="center" vertical="center"/>
    </xf>
    <xf numFmtId="0" fontId="20" fillId="0" borderId="0" xfId="0" applyFont="1" applyBorder="1" applyAlignment="1">
      <alignment horizontal="left" vertical="center" wrapText="1"/>
    </xf>
    <xf numFmtId="3" fontId="20" fillId="0" borderId="46" xfId="0" applyNumberFormat="1" applyFont="1" applyBorder="1" applyAlignment="1">
      <alignment horizontal="center" vertical="center" wrapText="1"/>
    </xf>
    <xf numFmtId="3" fontId="20" fillId="0" borderId="0" xfId="0" applyNumberFormat="1" applyFont="1" applyBorder="1" applyAlignment="1">
      <alignment horizontal="center" vertical="center" wrapText="1"/>
    </xf>
    <xf numFmtId="0" fontId="20" fillId="6" borderId="34" xfId="0" applyFont="1" applyFill="1" applyBorder="1" applyAlignment="1">
      <alignment horizontal="left" vertical="center" wrapText="1"/>
    </xf>
    <xf numFmtId="3" fontId="19" fillId="0" borderId="45" xfId="0" applyNumberFormat="1" applyFont="1" applyBorder="1" applyAlignment="1">
      <alignment horizontal="center" vertical="center" wrapText="1"/>
    </xf>
    <xf numFmtId="3" fontId="20" fillId="0" borderId="13" xfId="0" applyNumberFormat="1" applyFont="1" applyBorder="1" applyAlignment="1">
      <alignment horizontal="left" vertical="center" wrapText="1"/>
    </xf>
    <xf numFmtId="0" fontId="20" fillId="0" borderId="0" xfId="0" applyFont="1" applyBorder="1" applyAlignment="1">
      <alignment horizontal="center" vertical="center"/>
    </xf>
    <xf numFmtId="49" fontId="20" fillId="0" borderId="35" xfId="0" applyNumberFormat="1" applyFont="1" applyBorder="1" applyAlignment="1">
      <alignment horizontal="left" vertical="center"/>
    </xf>
    <xf numFmtId="3" fontId="20" fillId="0" borderId="32" xfId="0" applyNumberFormat="1" applyFont="1" applyBorder="1" applyAlignment="1">
      <alignment horizontal="center" vertical="center" wrapText="1"/>
    </xf>
    <xf numFmtId="0" fontId="20" fillId="6" borderId="0" xfId="0" applyFont="1" applyFill="1" applyBorder="1" applyAlignment="1">
      <alignment horizontal="left" vertical="center" wrapText="1"/>
    </xf>
    <xf numFmtId="3" fontId="19" fillId="0" borderId="13" xfId="0" applyNumberFormat="1" applyFont="1" applyBorder="1" applyAlignment="1">
      <alignment horizontal="center" vertical="center" wrapText="1"/>
    </xf>
    <xf numFmtId="0" fontId="30" fillId="0" borderId="0" xfId="3" applyFont="1"/>
    <xf numFmtId="3" fontId="0" fillId="0" borderId="46" xfId="0" applyNumberFormat="1" applyFont="1" applyBorder="1"/>
    <xf numFmtId="0" fontId="18" fillId="7" borderId="16" xfId="0" applyFont="1" applyFill="1" applyBorder="1" applyAlignment="1">
      <alignment horizontal="center" vertical="center"/>
    </xf>
    <xf numFmtId="0" fontId="18" fillId="7" borderId="17" xfId="0" applyFont="1" applyFill="1" applyBorder="1" applyAlignment="1">
      <alignment horizontal="center" vertical="center"/>
    </xf>
    <xf numFmtId="0" fontId="20" fillId="0" borderId="13" xfId="0" applyFont="1" applyBorder="1" applyAlignment="1">
      <alignment horizontal="center"/>
    </xf>
    <xf numFmtId="0" fontId="20" fillId="0" borderId="37" xfId="0" applyFont="1" applyBorder="1" applyAlignment="1">
      <alignment horizontal="center"/>
    </xf>
    <xf numFmtId="0" fontId="20" fillId="0" borderId="27" xfId="0" applyFont="1" applyBorder="1" applyAlignment="1">
      <alignment horizontal="center"/>
    </xf>
    <xf numFmtId="0" fontId="18" fillId="0" borderId="44"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47" xfId="0" applyFont="1" applyBorder="1" applyAlignment="1">
      <alignment horizontal="center" vertical="center" wrapText="1"/>
    </xf>
    <xf numFmtId="49" fontId="18" fillId="0" borderId="44" xfId="0" applyNumberFormat="1" applyFont="1" applyBorder="1" applyAlignment="1">
      <alignment horizontal="left" vertical="center" wrapText="1"/>
    </xf>
    <xf numFmtId="49" fontId="18" fillId="0" borderId="46" xfId="0" applyNumberFormat="1" applyFont="1" applyBorder="1" applyAlignment="1">
      <alignment horizontal="left" vertical="center" wrapText="1"/>
    </xf>
    <xf numFmtId="49" fontId="18" fillId="0" borderId="47" xfId="0" applyNumberFormat="1" applyFont="1" applyBorder="1" applyAlignment="1">
      <alignment horizontal="left" vertical="center" wrapText="1"/>
    </xf>
    <xf numFmtId="49" fontId="18" fillId="0" borderId="7" xfId="0" applyNumberFormat="1" applyFont="1" applyBorder="1" applyAlignment="1">
      <alignment horizontal="center" vertical="center" wrapText="1"/>
    </xf>
    <xf numFmtId="49" fontId="18" fillId="0" borderId="32" xfId="0" applyNumberFormat="1" applyFont="1" applyBorder="1" applyAlignment="1">
      <alignment horizontal="center" vertical="center" wrapText="1"/>
    </xf>
    <xf numFmtId="49" fontId="18" fillId="0" borderId="48" xfId="0" applyNumberFormat="1" applyFont="1" applyBorder="1" applyAlignment="1">
      <alignment horizontal="center" vertical="center" wrapText="1"/>
    </xf>
    <xf numFmtId="0" fontId="18" fillId="0" borderId="16" xfId="0" applyFont="1" applyBorder="1" applyAlignment="1">
      <alignment horizontal="center"/>
    </xf>
    <xf numFmtId="0" fontId="18" fillId="0" borderId="17" xfId="0" applyFont="1" applyBorder="1" applyAlignment="1">
      <alignment horizontal="center"/>
    </xf>
    <xf numFmtId="0" fontId="18" fillId="0" borderId="15" xfId="0" applyFont="1" applyBorder="1" applyAlignment="1">
      <alignment horizontal="center"/>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0" fontId="18" fillId="0" borderId="20" xfId="0" applyFont="1" applyBorder="1" applyAlignment="1">
      <alignment horizontal="center" vertical="center"/>
    </xf>
    <xf numFmtId="0" fontId="18" fillId="0" borderId="34" xfId="0" applyFont="1" applyBorder="1" applyAlignment="1">
      <alignment horizontal="center" vertical="center"/>
    </xf>
    <xf numFmtId="0" fontId="18" fillId="0" borderId="21" xfId="0" applyFont="1" applyBorder="1" applyAlignment="1">
      <alignment horizontal="center" vertical="center"/>
    </xf>
    <xf numFmtId="0" fontId="18" fillId="0" borderId="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0" xfId="0" applyFont="1" applyBorder="1" applyAlignment="1">
      <alignment horizontal="center" vertical="center" wrapText="1"/>
    </xf>
    <xf numFmtId="49" fontId="18" fillId="0" borderId="28" xfId="0" applyNumberFormat="1" applyFont="1" applyBorder="1" applyAlignment="1">
      <alignment horizontal="center" vertical="center" wrapText="1"/>
    </xf>
    <xf numFmtId="49" fontId="18" fillId="0" borderId="7" xfId="0" applyNumberFormat="1" applyFont="1" applyBorder="1" applyAlignment="1">
      <alignment horizontal="left" vertical="center" wrapText="1"/>
    </xf>
    <xf numFmtId="49" fontId="18" fillId="0" borderId="32" xfId="0" applyNumberFormat="1" applyFont="1" applyBorder="1" applyAlignment="1">
      <alignment horizontal="left" vertical="center" wrapText="1"/>
    </xf>
    <xf numFmtId="49" fontId="18" fillId="0" borderId="28" xfId="0" applyNumberFormat="1" applyFont="1" applyBorder="1" applyAlignment="1">
      <alignment horizontal="left" vertical="center" wrapText="1"/>
    </xf>
    <xf numFmtId="0" fontId="18" fillId="0" borderId="31" xfId="0" applyFont="1" applyBorder="1" applyAlignment="1">
      <alignment horizontal="center"/>
    </xf>
    <xf numFmtId="0" fontId="18" fillId="0" borderId="43" xfId="0" applyFont="1" applyBorder="1" applyAlignment="1">
      <alignment horizontal="center"/>
    </xf>
    <xf numFmtId="49" fontId="18" fillId="9" borderId="16" xfId="0" applyNumberFormat="1" applyFont="1" applyFill="1" applyBorder="1" applyAlignment="1">
      <alignment horizontal="center" vertical="center" wrapText="1"/>
    </xf>
    <xf numFmtId="49" fontId="18" fillId="9" borderId="17" xfId="0" applyNumberFormat="1" applyFont="1" applyFill="1" applyBorder="1" applyAlignment="1">
      <alignment horizontal="center" vertical="center" wrapText="1"/>
    </xf>
    <xf numFmtId="49" fontId="18" fillId="9" borderId="15" xfId="0" applyNumberFormat="1" applyFont="1" applyFill="1" applyBorder="1" applyAlignment="1">
      <alignment horizontal="center" vertical="center" wrapText="1"/>
    </xf>
  </cellXfs>
  <cellStyles count="11">
    <cellStyle name="20% - Accent1" xfId="9" builtinId="30"/>
    <cellStyle name="Calcul" xfId="6" builtinId="22"/>
    <cellStyle name="Ieșire" xfId="5" builtinId="21"/>
    <cellStyle name="Intrare" xfId="4" builtinId="20"/>
    <cellStyle name="Normal" xfId="0" builtinId="0"/>
    <cellStyle name="Notă" xfId="7" builtinId="10"/>
    <cellStyle name="Text explicativ" xfId="8" builtinId="53"/>
    <cellStyle name="Titlu 1" xfId="1" builtinId="16"/>
    <cellStyle name="Titlu 2" xfId="2" builtinId="17"/>
    <cellStyle name="Titlu 4" xfId="3" builtinId="19"/>
    <cellStyle name="Virgulă" xfId="10"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ReDO_2019\Programs\AdvocacyActions\Projects\2021\Institutional\Chisinau_ChildrenRightsActionPlan\Implementare\Costificare\CostificarePA_2020-25%20v4%20AM%2009.07.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CReDO_2019\Programs\AdvocacyActions\Projects\2021\Individual\GIZ_Roma\Roma\Impementare\CostPlanActiuniRoma_2021-25%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O1_buget"/>
      <sheetName val="1.1.1.1"/>
      <sheetName val="1.1.1.2"/>
      <sheetName val="1.1.1.3"/>
      <sheetName val="1.1.1.4"/>
      <sheetName val="1.1.1.5"/>
      <sheetName val="1.1.2.1"/>
      <sheetName val="1.1.2.2"/>
      <sheetName val="1.1.2.3"/>
      <sheetName val="1.1.3.1"/>
      <sheetName val="1.1.3.2"/>
      <sheetName val="1.1.3.3"/>
      <sheetName val="1.1.3.4"/>
      <sheetName val="1.1.4.1"/>
      <sheetName val="1.1.4.2"/>
      <sheetName val="1.1.4.3"/>
      <sheetName val="1.1.4.4"/>
      <sheetName val="1.2.1.1"/>
      <sheetName val="1.2.1.2"/>
      <sheetName val="1.2.1.3"/>
      <sheetName val="1.2.1.4"/>
      <sheetName val="1.2.1.5"/>
      <sheetName val="1.2.1.6"/>
      <sheetName val="1.2.2.1"/>
      <sheetName val="1.2.2.2"/>
      <sheetName val="1.2.2.3"/>
      <sheetName val="1.2.2.4"/>
      <sheetName val="1.2.2.5"/>
      <sheetName val="1.2.3.1"/>
      <sheetName val="1.2.3.2"/>
      <sheetName val="1.2.3.3"/>
      <sheetName val="1.2.3.4"/>
      <sheetName val="1.2.4.1"/>
      <sheetName val="1.2.4.2"/>
      <sheetName val="1.2.4.3"/>
      <sheetName val="1.2.4.4"/>
      <sheetName val="1.2.4.5"/>
      <sheetName val="1.2.4.6"/>
      <sheetName val="1.2.4.7"/>
      <sheetName val="1.2.4.8"/>
      <sheetName val="1.2.4.9"/>
      <sheetName val="1.2.4.10"/>
      <sheetName val="2.1.1.1"/>
      <sheetName val="2.1.1.2"/>
      <sheetName val="2.1.1.3"/>
      <sheetName val="2.1.1.4"/>
      <sheetName val="2.1.1.5"/>
      <sheetName val="2.1.1.6"/>
      <sheetName val="2.1.2.1"/>
      <sheetName val="2.1.2.2"/>
      <sheetName val="2.1.2.3"/>
      <sheetName val="2.1.2.4"/>
      <sheetName val="2.1.2.5"/>
      <sheetName val="2.1.2.6"/>
      <sheetName val="2.1.2.7"/>
      <sheetName val="2.1.2.8"/>
      <sheetName val="2.1.3.1"/>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ow r="2">
          <cell r="B2" t="str">
            <v>Curs schimb MDL/EUR (şfîrşit an 2020)</v>
          </cell>
          <cell r="C2">
            <v>21.5</v>
          </cell>
        </row>
        <row r="5">
          <cell r="C5">
            <v>150</v>
          </cell>
        </row>
        <row r="6">
          <cell r="C6">
            <v>400</v>
          </cell>
        </row>
        <row r="7">
          <cell r="C7">
            <v>1500</v>
          </cell>
        </row>
        <row r="8">
          <cell r="C8">
            <v>100</v>
          </cell>
        </row>
        <row r="9">
          <cell r="C9">
            <v>50</v>
          </cell>
        </row>
        <row r="10">
          <cell r="C10">
            <v>300</v>
          </cell>
        </row>
        <row r="11">
          <cell r="C11">
            <v>150</v>
          </cell>
        </row>
        <row r="12">
          <cell r="C12">
            <v>25</v>
          </cell>
        </row>
        <row r="13">
          <cell r="C13">
            <v>30</v>
          </cell>
        </row>
        <row r="37">
          <cell r="B37" t="str">
            <v>copii pasati</v>
          </cell>
          <cell r="C37">
            <v>1299</v>
          </cell>
        </row>
        <row r="38">
          <cell r="B38" t="str">
            <v>plasament de urgenta</v>
          </cell>
          <cell r="C38">
            <v>48</v>
          </cell>
        </row>
        <row r="40">
          <cell r="C40">
            <v>919</v>
          </cell>
        </row>
        <row r="41">
          <cell r="C41">
            <v>887</v>
          </cell>
        </row>
        <row r="42">
          <cell r="C42">
            <v>32</v>
          </cell>
        </row>
        <row r="43">
          <cell r="C43">
            <v>332</v>
          </cell>
        </row>
        <row r="44">
          <cell r="C44">
            <v>416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1.1.1.1"/>
      <sheetName val="1.1.1.2"/>
      <sheetName val="1.1.1.3"/>
      <sheetName val="1.1.1.4"/>
      <sheetName val="1.1.2.1"/>
      <sheetName val="1.1.2.2"/>
      <sheetName val="1.1.2.3"/>
      <sheetName val="1.1.3.1"/>
      <sheetName val="1.1.3.2"/>
      <sheetName val="1.1.3.3"/>
      <sheetName val="1.1.4.1"/>
      <sheetName val="1.1.4.2"/>
      <sheetName val="1.1.5.1"/>
      <sheetName val="1.1.5.2"/>
      <sheetName val="1.2.1.1"/>
      <sheetName val="1.2.1.2"/>
      <sheetName val="1.2.1.3"/>
      <sheetName val="1.2.2.1"/>
      <sheetName val="1.2.2.2"/>
      <sheetName val="1.2.3.1"/>
      <sheetName val="1.2.3.2"/>
      <sheetName val="1.2.4.1"/>
      <sheetName val="1.2.4.2"/>
      <sheetName val="1.2.5.1"/>
      <sheetName val="1.2.5.2"/>
      <sheetName val="1.2.5.3"/>
      <sheetName val="1.2.6.1"/>
      <sheetName val="1.2.6.2"/>
      <sheetName val="1.3.1.1"/>
      <sheetName val="1.3.1.2"/>
      <sheetName val="1.3.2.1"/>
      <sheetName val="1.3.2.2"/>
      <sheetName val="1.3.3.1"/>
      <sheetName val="1.3.3.2"/>
      <sheetName val="1.3.4.1"/>
      <sheetName val="1.3.4.2"/>
      <sheetName val="1.3.5.1"/>
      <sheetName val="1.3.5.2"/>
      <sheetName val="2.1.1.1"/>
      <sheetName val="2.1.1.2"/>
      <sheetName val="2.1.1.3"/>
      <sheetName val="2.2.2.1"/>
      <sheetName val="2.2.2.2"/>
      <sheetName val="2.2.2.3"/>
      <sheetName val="2.2.2.4"/>
      <sheetName val="2.2.2.5"/>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efreshError="1">
        <row r="2">
          <cell r="B2" t="str">
            <v>Curs schimb MDL/EUR (şfîrşit an 2020)</v>
          </cell>
          <cell r="C2">
            <v>21.5</v>
          </cell>
        </row>
        <row r="3">
          <cell r="B3" t="str">
            <v>Curs schimb MDL/USD (şfîrşit an 20205)</v>
          </cell>
          <cell r="C3">
            <v>20</v>
          </cell>
        </row>
        <row r="6">
          <cell r="C6">
            <v>400</v>
          </cell>
        </row>
        <row r="7">
          <cell r="C7">
            <v>1500</v>
          </cell>
        </row>
        <row r="8">
          <cell r="C8">
            <v>100</v>
          </cell>
        </row>
        <row r="9">
          <cell r="C9">
            <v>50</v>
          </cell>
        </row>
        <row r="10">
          <cell r="C10">
            <v>300</v>
          </cell>
        </row>
        <row r="11">
          <cell r="C11">
            <v>150</v>
          </cell>
        </row>
        <row r="12">
          <cell r="C12">
            <v>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zoomScale="60" zoomScaleNormal="60" workbookViewId="0">
      <pane ySplit="4" topLeftCell="A17" activePane="bottomLeft" state="frozen"/>
      <selection pane="bottomLeft" activeCell="J58" sqref="J58"/>
    </sheetView>
  </sheetViews>
  <sheetFormatPr defaultRowHeight="15" x14ac:dyDescent="0.25"/>
  <cols>
    <col min="1" max="1" width="3.28515625" style="17" customWidth="1"/>
    <col min="2" max="2" width="4.85546875" style="17" customWidth="1"/>
    <col min="3" max="3" width="7.85546875" style="32" customWidth="1"/>
    <col min="4" max="4" width="67.7109375" style="30" customWidth="1"/>
    <col min="5" max="5" width="15.42578125" style="30" customWidth="1"/>
    <col min="6" max="7" width="13.42578125" style="30" customWidth="1"/>
    <col min="8" max="8" width="12.7109375" style="30" customWidth="1"/>
    <col min="9" max="9" width="13.42578125" style="17" customWidth="1"/>
    <col min="10" max="10" width="12.85546875" style="17" customWidth="1"/>
    <col min="11" max="11" width="6" style="17" customWidth="1"/>
    <col min="12" max="12" width="6.28515625" style="17" customWidth="1"/>
    <col min="13" max="13" width="6.42578125" style="17" customWidth="1"/>
    <col min="14" max="14" width="7.140625" style="17" customWidth="1"/>
    <col min="15" max="15" width="6.7109375" style="17" customWidth="1"/>
    <col min="16" max="16" width="7.28515625" style="17" customWidth="1"/>
    <col min="17" max="17" width="7.140625" style="17" customWidth="1"/>
    <col min="18" max="18" width="7.28515625" style="17" customWidth="1"/>
    <col min="19" max="19" width="6.85546875" style="17" customWidth="1"/>
    <col min="20" max="20" width="6.28515625" style="17" customWidth="1"/>
    <col min="21" max="21" width="6.85546875" style="17" customWidth="1"/>
    <col min="22" max="22" width="7.140625" style="17" customWidth="1"/>
    <col min="23" max="23" width="6.7109375" style="17" customWidth="1"/>
    <col min="24" max="24" width="5.85546875" style="17" customWidth="1"/>
    <col min="25" max="25" width="7.28515625" style="17" customWidth="1"/>
    <col min="26" max="27" width="6.42578125" style="17" customWidth="1"/>
    <col min="28" max="28" width="6.28515625" style="17" customWidth="1"/>
    <col min="29" max="29" width="6.42578125" style="17" customWidth="1"/>
    <col min="30" max="30" width="6.85546875" style="17" customWidth="1"/>
    <col min="31" max="16384" width="9.140625" style="17"/>
  </cols>
  <sheetData>
    <row r="1" spans="2:30" ht="15.75" thickBot="1" x14ac:dyDescent="0.3">
      <c r="E1" s="25"/>
      <c r="F1" s="25"/>
      <c r="G1" s="25"/>
      <c r="H1" s="25"/>
    </row>
    <row r="2" spans="2:30" ht="32.25" customHeight="1" thickBot="1" x14ac:dyDescent="0.3">
      <c r="B2" s="176" t="s">
        <v>37</v>
      </c>
      <c r="C2" s="179" t="s">
        <v>77</v>
      </c>
      <c r="D2" s="182" t="s">
        <v>38</v>
      </c>
      <c r="E2" s="185" t="s">
        <v>67</v>
      </c>
      <c r="F2" s="186"/>
      <c r="G2" s="186"/>
      <c r="H2" s="187"/>
      <c r="I2" s="102" t="s">
        <v>69</v>
      </c>
      <c r="J2" s="102" t="s">
        <v>70</v>
      </c>
      <c r="K2" s="103"/>
      <c r="L2" s="104"/>
      <c r="M2" s="104"/>
      <c r="N2" s="105"/>
      <c r="O2" s="103"/>
      <c r="P2" s="104"/>
      <c r="Q2" s="104"/>
      <c r="R2" s="105"/>
      <c r="S2" s="103"/>
      <c r="T2" s="104"/>
      <c r="U2" s="104"/>
      <c r="V2" s="105"/>
      <c r="W2" s="103"/>
      <c r="X2" s="104"/>
      <c r="Y2" s="104"/>
      <c r="Z2" s="105"/>
      <c r="AA2" s="103"/>
      <c r="AB2" s="104"/>
      <c r="AC2" s="104"/>
      <c r="AD2" s="105"/>
    </row>
    <row r="3" spans="2:30" ht="15.75" thickBot="1" x14ac:dyDescent="0.3">
      <c r="B3" s="177"/>
      <c r="C3" s="180"/>
      <c r="D3" s="183"/>
      <c r="E3" s="188" t="s">
        <v>68</v>
      </c>
      <c r="F3" s="189"/>
      <c r="G3" s="189"/>
      <c r="H3" s="190"/>
      <c r="I3" s="106"/>
      <c r="J3" s="106"/>
      <c r="K3" s="173">
        <v>2021</v>
      </c>
      <c r="L3" s="174"/>
      <c r="M3" s="174"/>
      <c r="N3" s="175"/>
      <c r="O3" s="173">
        <v>2022</v>
      </c>
      <c r="P3" s="174"/>
      <c r="Q3" s="174"/>
      <c r="R3" s="175"/>
      <c r="S3" s="173">
        <v>2023</v>
      </c>
      <c r="T3" s="174"/>
      <c r="U3" s="174"/>
      <c r="V3" s="175"/>
      <c r="W3" s="173">
        <v>2024</v>
      </c>
      <c r="X3" s="174"/>
      <c r="Y3" s="174"/>
      <c r="Z3" s="175"/>
      <c r="AA3" s="173">
        <v>2025</v>
      </c>
      <c r="AB3" s="174"/>
      <c r="AC3" s="174"/>
      <c r="AD3" s="175"/>
    </row>
    <row r="4" spans="2:30" ht="27" customHeight="1" thickBot="1" x14ac:dyDescent="0.3">
      <c r="B4" s="178"/>
      <c r="C4" s="181"/>
      <c r="D4" s="184"/>
      <c r="E4" s="97" t="s">
        <v>39</v>
      </c>
      <c r="F4" s="98" t="s">
        <v>96</v>
      </c>
      <c r="G4" s="98" t="s">
        <v>66</v>
      </c>
      <c r="H4" s="99" t="s">
        <v>65</v>
      </c>
      <c r="I4" s="105"/>
      <c r="J4" s="105"/>
      <c r="K4" s="107" t="s">
        <v>71</v>
      </c>
      <c r="L4" s="108" t="s">
        <v>72</v>
      </c>
      <c r="M4" s="108" t="s">
        <v>73</v>
      </c>
      <c r="N4" s="109" t="s">
        <v>50</v>
      </c>
      <c r="O4" s="107" t="s">
        <v>71</v>
      </c>
      <c r="P4" s="108" t="s">
        <v>72</v>
      </c>
      <c r="Q4" s="108" t="s">
        <v>73</v>
      </c>
      <c r="R4" s="109" t="s">
        <v>50</v>
      </c>
      <c r="S4" s="107" t="s">
        <v>71</v>
      </c>
      <c r="T4" s="108" t="s">
        <v>72</v>
      </c>
      <c r="U4" s="108" t="s">
        <v>73</v>
      </c>
      <c r="V4" s="109" t="s">
        <v>50</v>
      </c>
      <c r="W4" s="107" t="s">
        <v>71</v>
      </c>
      <c r="X4" s="108" t="s">
        <v>72</v>
      </c>
      <c r="Y4" s="108" t="s">
        <v>73</v>
      </c>
      <c r="Z4" s="109" t="s">
        <v>50</v>
      </c>
      <c r="AA4" s="107" t="s">
        <v>71</v>
      </c>
      <c r="AB4" s="108" t="s">
        <v>72</v>
      </c>
      <c r="AC4" s="108" t="s">
        <v>73</v>
      </c>
      <c r="AD4" s="109" t="s">
        <v>50</v>
      </c>
    </row>
    <row r="5" spans="2:30" x14ac:dyDescent="0.25">
      <c r="B5" s="28"/>
      <c r="C5" s="93" t="s">
        <v>78</v>
      </c>
      <c r="D5" s="91"/>
      <c r="E5" s="114"/>
      <c r="F5" s="114"/>
      <c r="G5" s="114"/>
      <c r="H5" s="114"/>
      <c r="I5" s="110"/>
      <c r="J5" s="106"/>
      <c r="K5" s="111"/>
      <c r="L5" s="112"/>
      <c r="M5" s="112"/>
      <c r="N5" s="106"/>
      <c r="O5" s="111"/>
      <c r="P5" s="112"/>
      <c r="Q5" s="112"/>
      <c r="R5" s="106"/>
      <c r="S5" s="111"/>
      <c r="T5" s="112"/>
      <c r="U5" s="112"/>
      <c r="V5" s="106"/>
      <c r="W5" s="111"/>
      <c r="X5" s="112"/>
      <c r="Y5" s="112"/>
      <c r="Z5" s="106"/>
      <c r="AA5" s="111"/>
      <c r="AB5" s="112"/>
      <c r="AC5" s="112"/>
      <c r="AD5" s="106"/>
    </row>
    <row r="6" spans="2:30" x14ac:dyDescent="0.25">
      <c r="B6" s="28"/>
      <c r="C6" s="90" t="s">
        <v>139</v>
      </c>
      <c r="D6" s="95"/>
      <c r="E6" s="96">
        <f>E7+E11+E18+E27+E31</f>
        <v>3790690</v>
      </c>
      <c r="F6" s="96">
        <f t="shared" ref="F6:H6" si="0">F7+F11+F18+F27+F31</f>
        <v>2697477.5</v>
      </c>
      <c r="G6" s="96">
        <f t="shared" si="0"/>
        <v>0</v>
      </c>
      <c r="H6" s="96">
        <f t="shared" si="0"/>
        <v>1093212.5</v>
      </c>
      <c r="I6" s="110"/>
      <c r="J6" s="106"/>
      <c r="K6" s="111"/>
      <c r="L6" s="112"/>
      <c r="M6" s="112"/>
      <c r="N6" s="106"/>
      <c r="O6" s="111"/>
      <c r="P6" s="112"/>
      <c r="Q6" s="112"/>
      <c r="R6" s="106"/>
      <c r="S6" s="111"/>
      <c r="T6" s="112"/>
      <c r="U6" s="112"/>
      <c r="V6" s="106"/>
      <c r="W6" s="111"/>
      <c r="X6" s="112"/>
      <c r="Y6" s="112"/>
      <c r="Z6" s="106"/>
      <c r="AA6" s="111"/>
      <c r="AB6" s="112"/>
      <c r="AC6" s="112"/>
      <c r="AD6" s="106"/>
    </row>
    <row r="7" spans="2:30" x14ac:dyDescent="0.25">
      <c r="B7" s="28"/>
      <c r="C7" s="123" t="s">
        <v>138</v>
      </c>
      <c r="D7" s="95"/>
      <c r="E7" s="162">
        <f>E8+E9+E10</f>
        <v>1418535</v>
      </c>
      <c r="F7" s="162">
        <f t="shared" ref="F7:H7" si="1">F8+F9+F10</f>
        <v>1107682.5</v>
      </c>
      <c r="G7" s="162">
        <f t="shared" si="1"/>
        <v>0</v>
      </c>
      <c r="H7" s="162">
        <f t="shared" si="1"/>
        <v>310852.5</v>
      </c>
      <c r="I7" s="110"/>
      <c r="J7" s="106"/>
      <c r="K7" s="111"/>
      <c r="L7" s="112"/>
      <c r="M7" s="112"/>
      <c r="N7" s="106"/>
      <c r="O7" s="111"/>
      <c r="P7" s="112"/>
      <c r="Q7" s="112"/>
      <c r="R7" s="106"/>
      <c r="S7" s="111"/>
      <c r="T7" s="112"/>
      <c r="U7" s="112"/>
      <c r="V7" s="106"/>
      <c r="W7" s="111"/>
      <c r="X7" s="112"/>
      <c r="Y7" s="112"/>
      <c r="Z7" s="106"/>
      <c r="AA7" s="111"/>
      <c r="AB7" s="112"/>
      <c r="AC7" s="112"/>
      <c r="AD7" s="106"/>
    </row>
    <row r="8" spans="2:30" ht="28.5" customHeight="1" x14ac:dyDescent="0.25">
      <c r="B8" s="28"/>
      <c r="C8" s="31" t="s">
        <v>56</v>
      </c>
      <c r="D8" s="33" t="str">
        <f>Buget_04!C8</f>
        <v>4.1.1.1 Evaluarea intermediară, ex-post a serviciilor sociale, de protecție a familiei și copilului, serviciilor extrașcolare</v>
      </c>
      <c r="E8" s="89">
        <f>Buget_04!D8</f>
        <v>331205</v>
      </c>
      <c r="F8" s="89">
        <f>Buget_04!E8</f>
        <v>170705</v>
      </c>
      <c r="G8" s="89">
        <f>Buget_04!F8</f>
        <v>0</v>
      </c>
      <c r="H8" s="89">
        <f>Buget_04!G8</f>
        <v>160500</v>
      </c>
      <c r="I8" s="110" t="s">
        <v>239</v>
      </c>
      <c r="J8" s="106"/>
      <c r="K8" s="111"/>
      <c r="L8" s="112"/>
      <c r="M8" s="112"/>
      <c r="N8" s="106"/>
      <c r="O8" s="111"/>
      <c r="P8" s="112"/>
      <c r="Q8" s="112"/>
      <c r="R8" s="106"/>
      <c r="S8" s="111" t="s">
        <v>74</v>
      </c>
      <c r="T8" s="112" t="s">
        <v>74</v>
      </c>
      <c r="U8" s="112" t="s">
        <v>74</v>
      </c>
      <c r="V8" s="106" t="s">
        <v>74</v>
      </c>
      <c r="W8" s="111"/>
      <c r="X8" s="112"/>
      <c r="Y8" s="112"/>
      <c r="Z8" s="106"/>
      <c r="AA8" s="111" t="s">
        <v>74</v>
      </c>
      <c r="AB8" s="112" t="s">
        <v>74</v>
      </c>
      <c r="AC8" s="112" t="s">
        <v>74</v>
      </c>
      <c r="AD8" s="106" t="s">
        <v>74</v>
      </c>
    </row>
    <row r="9" spans="2:30" ht="31.5" customHeight="1" x14ac:dyDescent="0.25">
      <c r="B9" s="28"/>
      <c r="C9" s="31" t="s">
        <v>57</v>
      </c>
      <c r="D9" s="33" t="str">
        <f>Buget_04!C9</f>
        <v xml:space="preserve">4.1.1.2. Identificarea potențialilor parteneri din comunitate și din afară și încheierea acordurilor de parteneriat. </v>
      </c>
      <c r="E9" s="89">
        <f>Buget_04!D9</f>
        <v>824125</v>
      </c>
      <c r="F9" s="89">
        <f>Buget_04!E9</f>
        <v>805375</v>
      </c>
      <c r="G9" s="89">
        <f>Buget_04!F9</f>
        <v>0</v>
      </c>
      <c r="H9" s="89">
        <f>Buget_04!G9</f>
        <v>18750</v>
      </c>
      <c r="I9" s="110" t="s">
        <v>240</v>
      </c>
      <c r="J9" s="106"/>
      <c r="K9" s="111"/>
      <c r="L9" s="112"/>
      <c r="M9" s="112" t="s">
        <v>74</v>
      </c>
      <c r="N9" s="106"/>
      <c r="O9" s="111"/>
      <c r="P9" s="112"/>
      <c r="Q9" s="112" t="s">
        <v>74</v>
      </c>
      <c r="R9" s="106"/>
      <c r="S9" s="111"/>
      <c r="T9" s="112"/>
      <c r="U9" s="112" t="s">
        <v>74</v>
      </c>
      <c r="V9" s="106"/>
      <c r="W9" s="111"/>
      <c r="X9" s="112"/>
      <c r="Y9" s="112" t="s">
        <v>74</v>
      </c>
      <c r="Z9" s="106"/>
      <c r="AA9" s="111"/>
      <c r="AB9" s="112"/>
      <c r="AC9" s="112" t="s">
        <v>74</v>
      </c>
      <c r="AD9" s="106"/>
    </row>
    <row r="10" spans="2:30" x14ac:dyDescent="0.25">
      <c r="B10" s="28"/>
      <c r="C10" s="31" t="s">
        <v>195</v>
      </c>
      <c r="D10" s="33" t="str">
        <f>Buget_04!C10</f>
        <v xml:space="preserve">4.1.1.3 Realizarea cercetării sociologice privind situația familiei în mun. Chișinău </v>
      </c>
      <c r="E10" s="89">
        <f>Buget_04!D10</f>
        <v>263205</v>
      </c>
      <c r="F10" s="89">
        <f>Buget_04!E10</f>
        <v>131602.5</v>
      </c>
      <c r="G10" s="89">
        <f>Buget_04!F10</f>
        <v>0</v>
      </c>
      <c r="H10" s="89">
        <f>Buget_04!G10</f>
        <v>131602.5</v>
      </c>
      <c r="I10" s="110" t="s">
        <v>241</v>
      </c>
      <c r="J10" s="106"/>
      <c r="K10" s="111"/>
      <c r="L10" s="112"/>
      <c r="M10" s="112"/>
      <c r="N10" s="106"/>
      <c r="O10" s="111"/>
      <c r="P10" s="112"/>
      <c r="Q10" s="112"/>
      <c r="R10" s="106"/>
      <c r="S10" s="111" t="s">
        <v>74</v>
      </c>
      <c r="T10" s="112" t="s">
        <v>74</v>
      </c>
      <c r="U10" s="112" t="s">
        <v>74</v>
      </c>
      <c r="V10" s="106" t="s">
        <v>74</v>
      </c>
      <c r="W10" s="111"/>
      <c r="X10" s="112"/>
      <c r="Y10" s="112"/>
      <c r="Z10" s="106"/>
      <c r="AA10" s="111" t="s">
        <v>74</v>
      </c>
      <c r="AB10" s="112" t="s">
        <v>74</v>
      </c>
      <c r="AC10" s="112" t="s">
        <v>74</v>
      </c>
      <c r="AD10" s="106" t="s">
        <v>74</v>
      </c>
    </row>
    <row r="11" spans="2:30" x14ac:dyDescent="0.25">
      <c r="B11" s="28"/>
      <c r="C11" s="124" t="s">
        <v>79</v>
      </c>
      <c r="D11" s="33"/>
      <c r="E11" s="162">
        <f>E12+E13+E14+E15+E16+E17</f>
        <v>1151040</v>
      </c>
      <c r="F11" s="162">
        <f t="shared" ref="F11:H11" si="2">F12+F13+F14+F15+F16+F17</f>
        <v>861200</v>
      </c>
      <c r="G11" s="162">
        <f t="shared" si="2"/>
        <v>0</v>
      </c>
      <c r="H11" s="162">
        <f t="shared" si="2"/>
        <v>289840</v>
      </c>
      <c r="I11" s="110"/>
      <c r="J11" s="106"/>
      <c r="K11" s="111"/>
      <c r="L11" s="112"/>
      <c r="M11" s="112"/>
      <c r="N11" s="106"/>
      <c r="O11" s="111"/>
      <c r="P11" s="112"/>
      <c r="Q11" s="112"/>
      <c r="R11" s="106"/>
      <c r="S11" s="111"/>
      <c r="T11" s="112"/>
      <c r="U11" s="112"/>
      <c r="V11" s="106"/>
      <c r="W11" s="111"/>
      <c r="X11" s="112"/>
      <c r="Y11" s="112"/>
      <c r="Z11" s="106"/>
      <c r="AA11" s="111"/>
      <c r="AB11" s="112"/>
      <c r="AC11" s="112"/>
      <c r="AD11" s="106"/>
    </row>
    <row r="12" spans="2:30" ht="36" customHeight="1" x14ac:dyDescent="0.25">
      <c r="B12" s="28"/>
      <c r="C12" s="31" t="s">
        <v>58</v>
      </c>
      <c r="D12" s="33" t="str">
        <f>Buget_04!C12</f>
        <v>4.1.2.1 Cartografierea serviciilor publice și private, digitalizarea bazei de date și publicarea în formă de hartă interactivă accesibilă</v>
      </c>
      <c r="E12" s="89">
        <f>Buget_04!D12</f>
        <v>112500</v>
      </c>
      <c r="F12" s="89">
        <f>Buget_04!E12</f>
        <v>50000</v>
      </c>
      <c r="G12" s="89">
        <f>Buget_04!F12</f>
        <v>0</v>
      </c>
      <c r="H12" s="89">
        <f>Buget_04!G12</f>
        <v>62500</v>
      </c>
      <c r="I12" s="110" t="s">
        <v>240</v>
      </c>
      <c r="J12" s="106"/>
      <c r="K12" s="111"/>
      <c r="L12" s="112"/>
      <c r="M12" s="112"/>
      <c r="N12" s="106"/>
      <c r="O12" s="111"/>
      <c r="P12" s="112" t="s">
        <v>74</v>
      </c>
      <c r="Q12" s="112" t="s">
        <v>74</v>
      </c>
      <c r="R12" s="106"/>
      <c r="S12" s="111"/>
      <c r="T12" s="112"/>
      <c r="U12" s="112"/>
      <c r="V12" s="106"/>
      <c r="W12" s="111"/>
      <c r="X12" s="112"/>
      <c r="Y12" s="112"/>
      <c r="Z12" s="106"/>
      <c r="AA12" s="111"/>
      <c r="AB12" s="112"/>
      <c r="AC12" s="112"/>
      <c r="AD12" s="106"/>
    </row>
    <row r="13" spans="2:30" ht="31.5" customHeight="1" x14ac:dyDescent="0.25">
      <c r="B13" s="28"/>
      <c r="C13" s="100" t="s">
        <v>83</v>
      </c>
      <c r="D13" s="33" t="str">
        <f>Buget_04!C13</f>
        <v>4.1.2.2 Elaborarea Regulamentelor structurilor DGPDC și a fișelor de post a angajaților.(1.1.2).</v>
      </c>
      <c r="E13" s="89">
        <f>Buget_04!D13</f>
        <v>346400</v>
      </c>
      <c r="F13" s="89">
        <f>Buget_04!E13</f>
        <v>203200</v>
      </c>
      <c r="G13" s="89">
        <f>Buget_04!F13</f>
        <v>0</v>
      </c>
      <c r="H13" s="89">
        <f>Buget_04!G13</f>
        <v>143200</v>
      </c>
      <c r="I13" s="110" t="s">
        <v>241</v>
      </c>
      <c r="J13" s="106"/>
      <c r="K13" s="111"/>
      <c r="L13" s="112"/>
      <c r="M13" s="112"/>
      <c r="N13" s="106"/>
      <c r="O13" s="111"/>
      <c r="P13" s="112"/>
      <c r="Q13" s="112" t="s">
        <v>74</v>
      </c>
      <c r="R13" s="106" t="s">
        <v>74</v>
      </c>
      <c r="S13" s="111"/>
      <c r="T13" s="112"/>
      <c r="U13" s="112"/>
      <c r="V13" s="106"/>
      <c r="W13" s="111"/>
      <c r="X13" s="112"/>
      <c r="Y13" s="112"/>
      <c r="Z13" s="106"/>
      <c r="AA13" s="111"/>
      <c r="AB13" s="112"/>
      <c r="AC13" s="112"/>
      <c r="AD13" s="106"/>
    </row>
    <row r="14" spans="2:30" ht="30" customHeight="1" x14ac:dyDescent="0.25">
      <c r="B14" s="28"/>
      <c r="C14" s="100" t="s">
        <v>196</v>
      </c>
      <c r="D14" s="33" t="str">
        <f>Buget_04!C14</f>
        <v>4.1.2.3 Operaționalizarea sistemului de circulație electronică a documentelor în cadrul direcțiilor</v>
      </c>
      <c r="E14" s="89">
        <f>Buget_04!D14</f>
        <v>292000</v>
      </c>
      <c r="F14" s="89">
        <f>Buget_04!E14</f>
        <v>292000</v>
      </c>
      <c r="G14" s="89">
        <f>Buget_04!F14</f>
        <v>0</v>
      </c>
      <c r="H14" s="89">
        <f>Buget_04!G14</f>
        <v>0</v>
      </c>
      <c r="I14" s="110" t="s">
        <v>239</v>
      </c>
      <c r="J14" s="106"/>
      <c r="K14" s="111"/>
      <c r="L14" s="112"/>
      <c r="M14" s="112"/>
      <c r="N14" s="106"/>
      <c r="O14" s="111" t="s">
        <v>74</v>
      </c>
      <c r="P14" s="112" t="s">
        <v>74</v>
      </c>
      <c r="Q14" s="112"/>
      <c r="R14" s="106"/>
      <c r="S14" s="111"/>
      <c r="T14" s="112"/>
      <c r="U14" s="112"/>
      <c r="V14" s="106"/>
      <c r="W14" s="111"/>
      <c r="X14" s="112"/>
      <c r="Y14" s="112"/>
      <c r="Z14" s="106"/>
      <c r="AA14" s="111"/>
      <c r="AB14" s="112"/>
      <c r="AC14" s="112"/>
      <c r="AD14" s="106"/>
    </row>
    <row r="15" spans="2:30" ht="35.25" customHeight="1" x14ac:dyDescent="0.25">
      <c r="B15" s="28"/>
      <c r="C15" s="100" t="s">
        <v>197</v>
      </c>
      <c r="D15" s="33" t="str">
        <f>Buget_04!C15</f>
        <v>4.1.2.4 Operaționalizarea sistemului online de depunere și examinare a petițiilor și plîngerilor pentru toate serviciile și deciziile individuale și de reglementare</v>
      </c>
      <c r="E15" s="89">
        <f>Buget_04!D15</f>
        <v>292000</v>
      </c>
      <c r="F15" s="89">
        <f>Buget_04!E15</f>
        <v>292000</v>
      </c>
      <c r="G15" s="89">
        <f>Buget_04!F15</f>
        <v>0</v>
      </c>
      <c r="H15" s="89">
        <f>Buget_04!G15</f>
        <v>0</v>
      </c>
      <c r="I15" s="110" t="s">
        <v>241</v>
      </c>
      <c r="J15" s="106"/>
      <c r="K15" s="111"/>
      <c r="L15" s="112"/>
      <c r="M15" s="112"/>
      <c r="N15" s="106"/>
      <c r="O15" s="111"/>
      <c r="P15" s="112"/>
      <c r="Q15" s="112" t="s">
        <v>74</v>
      </c>
      <c r="R15" s="106" t="s">
        <v>74</v>
      </c>
      <c r="S15" s="111"/>
      <c r="T15" s="112"/>
      <c r="U15" s="112"/>
      <c r="V15" s="106"/>
      <c r="W15" s="111"/>
      <c r="X15" s="112"/>
      <c r="Y15" s="112"/>
      <c r="Z15" s="106"/>
      <c r="AA15" s="111"/>
      <c r="AB15" s="112"/>
      <c r="AC15" s="112"/>
      <c r="AD15" s="106"/>
    </row>
    <row r="16" spans="2:30" ht="35.25" customHeight="1" x14ac:dyDescent="0.25">
      <c r="B16" s="28"/>
      <c r="C16" s="100" t="s">
        <v>198</v>
      </c>
      <c r="D16" s="33" t="str">
        <f>Buget_04!C16</f>
        <v xml:space="preserve">4.1.2.5 Elaborarea planurilor  instituționale a prestatorilor serviciilor sociale și extrașcolare în baza hărții municipale de servicii, Completarea datelor în sistemul e-management a cazului </v>
      </c>
      <c r="E16" s="89">
        <f>Buget_04!D16</f>
        <v>84140</v>
      </c>
      <c r="F16" s="89">
        <f>Buget_04!E16</f>
        <v>0</v>
      </c>
      <c r="G16" s="89">
        <f>Buget_04!F16</f>
        <v>0</v>
      </c>
      <c r="H16" s="89">
        <f>Buget_04!G16</f>
        <v>84140</v>
      </c>
      <c r="I16" s="110" t="s">
        <v>240</v>
      </c>
      <c r="J16" s="106"/>
      <c r="K16" s="111"/>
      <c r="L16" s="112"/>
      <c r="M16" s="112"/>
      <c r="N16" s="106"/>
      <c r="O16" s="111"/>
      <c r="P16" s="112"/>
      <c r="Q16" s="112"/>
      <c r="R16" s="106"/>
      <c r="S16" s="111"/>
      <c r="T16" s="112"/>
      <c r="U16" s="112" t="s">
        <v>74</v>
      </c>
      <c r="V16" s="106" t="s">
        <v>74</v>
      </c>
      <c r="W16" s="111"/>
      <c r="X16" s="112"/>
      <c r="Y16" s="112"/>
      <c r="Z16" s="106"/>
      <c r="AA16" s="111"/>
      <c r="AB16" s="112"/>
      <c r="AC16" s="112"/>
      <c r="AD16" s="106"/>
    </row>
    <row r="17" spans="2:30" ht="18.75" customHeight="1" x14ac:dyDescent="0.25">
      <c r="B17" s="28"/>
      <c r="C17" s="100" t="s">
        <v>199</v>
      </c>
      <c r="D17" s="33" t="str">
        <f>Buget_04!C17</f>
        <v>4.1.2.6 Dezvoltarea activității Consiliului Consultativ al copilului</v>
      </c>
      <c r="E17" s="89">
        <f>Buget_04!D17</f>
        <v>24000</v>
      </c>
      <c r="F17" s="89">
        <f>Buget_04!E17</f>
        <v>24000</v>
      </c>
      <c r="G17" s="89">
        <f>Buget_04!F17</f>
        <v>0</v>
      </c>
      <c r="H17" s="89">
        <f>Buget_04!G17</f>
        <v>0</v>
      </c>
      <c r="I17" s="110" t="s">
        <v>241</v>
      </c>
      <c r="J17" s="106"/>
      <c r="K17" s="111"/>
      <c r="L17" s="112"/>
      <c r="M17" s="112"/>
      <c r="N17" s="106"/>
      <c r="O17" s="111" t="s">
        <v>74</v>
      </c>
      <c r="P17" s="112" t="s">
        <v>74</v>
      </c>
      <c r="Q17" s="112"/>
      <c r="R17" s="106"/>
      <c r="S17" s="111"/>
      <c r="T17" s="112"/>
      <c r="U17" s="112"/>
      <c r="V17" s="106"/>
      <c r="W17" s="111"/>
      <c r="X17" s="112"/>
      <c r="Y17" s="112"/>
      <c r="Z17" s="106"/>
      <c r="AA17" s="111"/>
      <c r="AB17" s="112"/>
      <c r="AC17" s="112"/>
      <c r="AD17" s="106"/>
    </row>
    <row r="18" spans="2:30" ht="19.5" customHeight="1" x14ac:dyDescent="0.25">
      <c r="B18" s="28"/>
      <c r="C18" s="123" t="s">
        <v>80</v>
      </c>
      <c r="D18" s="33"/>
      <c r="E18" s="162">
        <f>E19+E20+E21+E22+E23+E24+E25+E26</f>
        <v>997015</v>
      </c>
      <c r="F18" s="162">
        <f t="shared" ref="F18:H18" si="3">F19+F20+F21+F22+F23+F24+F25+F26</f>
        <v>691995</v>
      </c>
      <c r="G18" s="162">
        <f t="shared" si="3"/>
        <v>0</v>
      </c>
      <c r="H18" s="162">
        <f t="shared" si="3"/>
        <v>305020</v>
      </c>
      <c r="I18" s="110"/>
      <c r="J18" s="106"/>
      <c r="K18" s="111"/>
      <c r="L18" s="112"/>
      <c r="M18" s="112"/>
      <c r="N18" s="106"/>
      <c r="O18" s="111"/>
      <c r="P18" s="112"/>
      <c r="Q18" s="112"/>
      <c r="R18" s="106"/>
      <c r="S18" s="111"/>
      <c r="T18" s="112"/>
      <c r="U18" s="112"/>
      <c r="V18" s="106"/>
      <c r="W18" s="111"/>
      <c r="X18" s="112"/>
      <c r="Y18" s="112"/>
      <c r="Z18" s="106"/>
      <c r="AA18" s="111"/>
      <c r="AB18" s="112"/>
      <c r="AC18" s="112"/>
      <c r="AD18" s="106"/>
    </row>
    <row r="19" spans="2:30" ht="47.25" customHeight="1" x14ac:dyDescent="0.25">
      <c r="B19" s="28"/>
      <c r="C19" s="31" t="s">
        <v>84</v>
      </c>
      <c r="D19" s="33" t="str">
        <f>Buget_04!C19</f>
        <v>4.1.3.1 Evaluarea necesităților de colectare și digitalizare a datelor administrative privind activitatea prestatorilor de servicii, completarea sistemului de e-management a cazului cu indicatorii și date necesare de a fi generate, colectate</v>
      </c>
      <c r="E19" s="89">
        <f>Buget_04!D19</f>
        <v>105000</v>
      </c>
      <c r="F19" s="89">
        <f>Buget_04!E19</f>
        <v>0</v>
      </c>
      <c r="G19" s="89">
        <f>Buget_04!F19</f>
        <v>0</v>
      </c>
      <c r="H19" s="89">
        <f>Buget_04!G19</f>
        <v>105000</v>
      </c>
      <c r="I19" s="110" t="s">
        <v>241</v>
      </c>
      <c r="J19" s="106"/>
      <c r="K19" s="111"/>
      <c r="L19" s="112"/>
      <c r="M19" s="112"/>
      <c r="N19" s="106"/>
      <c r="O19" s="111"/>
      <c r="P19" s="112" t="s">
        <v>74</v>
      </c>
      <c r="Q19" s="112" t="s">
        <v>74</v>
      </c>
      <c r="R19" s="106"/>
      <c r="S19" s="111"/>
      <c r="T19" s="112"/>
      <c r="U19" s="112"/>
      <c r="V19" s="106"/>
      <c r="W19" s="111"/>
      <c r="X19" s="112"/>
      <c r="Y19" s="112"/>
      <c r="Z19" s="106"/>
      <c r="AA19" s="111"/>
      <c r="AB19" s="112"/>
      <c r="AC19" s="112"/>
      <c r="AD19" s="106"/>
    </row>
    <row r="20" spans="2:30" ht="57" customHeight="1" x14ac:dyDescent="0.25">
      <c r="B20" s="28"/>
      <c r="C20" s="31" t="s">
        <v>85</v>
      </c>
      <c r="D20" s="33" t="str">
        <f>Buget_04!C20</f>
        <v xml:space="preserve">4.1.3.2 Elaborarea sistemului de management al performanțelor cu indicatorii de impact, eficientă pentru fiecare instituție de prestare a serviciilor. Elaborarea contractelor de performanță (în baza indicatorilor) pentru prestatori de servicii sociale și de activități extrașcolare, ghidului de evaluare a performanțelor </v>
      </c>
      <c r="E20" s="89">
        <f>Buget_04!D20</f>
        <v>190500</v>
      </c>
      <c r="F20" s="89">
        <f>Buget_04!E20</f>
        <v>190500</v>
      </c>
      <c r="G20" s="89">
        <f>Buget_04!F20</f>
        <v>0</v>
      </c>
      <c r="H20" s="89">
        <f>Buget_04!G20</f>
        <v>0</v>
      </c>
      <c r="I20" s="110" t="s">
        <v>240</v>
      </c>
      <c r="J20" s="106"/>
      <c r="K20" s="111"/>
      <c r="L20" s="112"/>
      <c r="M20" s="112"/>
      <c r="N20" s="106"/>
      <c r="O20" s="111"/>
      <c r="P20" s="112"/>
      <c r="Q20" s="112" t="s">
        <v>74</v>
      </c>
      <c r="R20" s="106" t="s">
        <v>74</v>
      </c>
      <c r="S20" s="111"/>
      <c r="T20" s="112"/>
      <c r="U20" s="112"/>
      <c r="V20" s="106"/>
      <c r="W20" s="111"/>
      <c r="X20" s="112"/>
      <c r="Y20" s="112"/>
      <c r="Z20" s="106"/>
      <c r="AA20" s="111"/>
      <c r="AB20" s="112"/>
      <c r="AC20" s="112"/>
      <c r="AD20" s="106"/>
    </row>
    <row r="21" spans="2:30" ht="37.5" customHeight="1" x14ac:dyDescent="0.25">
      <c r="B21" s="28"/>
      <c r="C21" s="100" t="s">
        <v>200</v>
      </c>
      <c r="D21" s="33" t="str">
        <f>Buget_04!C21</f>
        <v>4.1.3.3 Consolidarea serviciului managementul calității care asigura evaluarea serviciilor sociale și extrașcolare</v>
      </c>
      <c r="E21" s="89">
        <f>Buget_04!D21</f>
        <v>16515</v>
      </c>
      <c r="F21" s="89">
        <f>Buget_04!E21</f>
        <v>16495</v>
      </c>
      <c r="G21" s="89">
        <f>Buget_04!F21</f>
        <v>0</v>
      </c>
      <c r="H21" s="89">
        <f>Buget_04!G21</f>
        <v>20</v>
      </c>
      <c r="I21" s="110" t="s">
        <v>240</v>
      </c>
      <c r="J21" s="106"/>
      <c r="K21" s="111"/>
      <c r="L21" s="112"/>
      <c r="M21" s="112" t="s">
        <v>74</v>
      </c>
      <c r="N21" s="106" t="s">
        <v>74</v>
      </c>
      <c r="O21" s="111" t="s">
        <v>74</v>
      </c>
      <c r="P21" s="112" t="s">
        <v>74</v>
      </c>
      <c r="Q21" s="112"/>
      <c r="R21" s="106"/>
      <c r="S21" s="111"/>
      <c r="T21" s="112"/>
      <c r="U21" s="112"/>
      <c r="V21" s="106"/>
      <c r="W21" s="111"/>
      <c r="X21" s="112"/>
      <c r="Y21" s="112"/>
      <c r="Z21" s="106"/>
      <c r="AA21" s="111"/>
      <c r="AB21" s="112"/>
      <c r="AC21" s="112"/>
      <c r="AD21" s="106"/>
    </row>
    <row r="22" spans="2:30" ht="26.25" customHeight="1" x14ac:dyDescent="0.25">
      <c r="B22" s="28"/>
      <c r="C22" s="100" t="s">
        <v>201</v>
      </c>
      <c r="D22" s="33" t="str">
        <f>Buget_04!C22</f>
        <v>4.1.3.4 Actualizarea  sistemului de management al riscurilor. (4.1.2)</v>
      </c>
      <c r="E22" s="89">
        <f>Buget_04!D22</f>
        <v>30000</v>
      </c>
      <c r="F22" s="89">
        <f>Buget_04!E22</f>
        <v>30000</v>
      </c>
      <c r="G22" s="89">
        <f>Buget_04!F22</f>
        <v>0</v>
      </c>
      <c r="H22" s="89">
        <f>Buget_04!G22</f>
        <v>0</v>
      </c>
      <c r="I22" s="110" t="s">
        <v>241</v>
      </c>
      <c r="J22" s="106"/>
      <c r="K22" s="111"/>
      <c r="L22" s="112"/>
      <c r="M22" s="112"/>
      <c r="N22" s="106"/>
      <c r="O22" s="111"/>
      <c r="P22" s="112"/>
      <c r="Q22" s="112" t="s">
        <v>74</v>
      </c>
      <c r="R22" s="106" t="s">
        <v>74</v>
      </c>
      <c r="S22" s="111"/>
      <c r="T22" s="112"/>
      <c r="U22" s="112"/>
      <c r="V22" s="106"/>
      <c r="W22" s="111"/>
      <c r="X22" s="112"/>
      <c r="Y22" s="112"/>
      <c r="Z22" s="106"/>
      <c r="AA22" s="111"/>
      <c r="AB22" s="112"/>
      <c r="AC22" s="112"/>
      <c r="AD22" s="106"/>
    </row>
    <row r="23" spans="2:30" ht="46.5" customHeight="1" x14ac:dyDescent="0.25">
      <c r="B23" s="28"/>
      <c r="C23" s="100" t="s">
        <v>202</v>
      </c>
      <c r="D23" s="33" t="str">
        <f>Buget_04!C23</f>
        <v>4.1.3.5 Crearea serviciului de audit intern în sporirea capacității echipei de conducere în asigurarea conformării proceselor interne la cerințele legale, realizării obiectivelor instituției și îmbunătățirii eficacității proceselor de management al riscului, de control și guvernanță</v>
      </c>
      <c r="E23" s="89">
        <f>Buget_04!D23</f>
        <v>380000</v>
      </c>
      <c r="F23" s="89">
        <f>Buget_04!E23</f>
        <v>380000</v>
      </c>
      <c r="G23" s="89">
        <f>Buget_04!F23</f>
        <v>0</v>
      </c>
      <c r="H23" s="89">
        <f>Buget_04!G23</f>
        <v>0</v>
      </c>
      <c r="I23" s="110" t="s">
        <v>241</v>
      </c>
      <c r="J23" s="106"/>
      <c r="K23" s="111"/>
      <c r="L23" s="112"/>
      <c r="M23" s="112"/>
      <c r="N23" s="106"/>
      <c r="O23" s="111"/>
      <c r="P23" s="112" t="s">
        <v>74</v>
      </c>
      <c r="Q23" s="112" t="s">
        <v>74</v>
      </c>
      <c r="R23" s="106"/>
      <c r="S23" s="111"/>
      <c r="T23" s="112"/>
      <c r="U23" s="112"/>
      <c r="V23" s="106"/>
      <c r="W23" s="111"/>
      <c r="X23" s="112"/>
      <c r="Y23" s="112"/>
      <c r="Z23" s="106"/>
      <c r="AA23" s="111"/>
      <c r="AB23" s="112"/>
      <c r="AC23" s="112"/>
      <c r="AD23" s="106"/>
    </row>
    <row r="24" spans="2:30" ht="35.25" customHeight="1" x14ac:dyDescent="0.25">
      <c r="B24" s="28"/>
      <c r="C24" s="100" t="s">
        <v>203</v>
      </c>
      <c r="D24" s="33" t="str">
        <f>Buget_04!C24</f>
        <v xml:space="preserve">4.1.3.6 Operaționalizarea modulului e-management a cazului de gestionare a cazurilor, serviciilor și prestațiilor în adopție, instruirea personalului  </v>
      </c>
      <c r="E24" s="89">
        <f>Buget_04!D24</f>
        <v>150000</v>
      </c>
      <c r="F24" s="89">
        <f>Buget_04!E24</f>
        <v>25000</v>
      </c>
      <c r="G24" s="89">
        <f>Buget_04!F24</f>
        <v>0</v>
      </c>
      <c r="H24" s="89">
        <f>Buget_04!G24</f>
        <v>125000</v>
      </c>
      <c r="I24" s="110" t="s">
        <v>241</v>
      </c>
      <c r="J24" s="106"/>
      <c r="K24" s="111"/>
      <c r="L24" s="112"/>
      <c r="M24" s="112"/>
      <c r="N24" s="106"/>
      <c r="O24" s="111" t="s">
        <v>74</v>
      </c>
      <c r="P24" s="112" t="s">
        <v>74</v>
      </c>
      <c r="Q24" s="112"/>
      <c r="R24" s="106"/>
      <c r="S24" s="111"/>
      <c r="T24" s="112"/>
      <c r="U24" s="112"/>
      <c r="V24" s="106"/>
      <c r="W24" s="111"/>
      <c r="X24" s="112"/>
      <c r="Y24" s="112"/>
      <c r="Z24" s="106"/>
      <c r="AA24" s="111"/>
      <c r="AB24" s="112"/>
      <c r="AC24" s="112"/>
      <c r="AD24" s="106"/>
    </row>
    <row r="25" spans="2:30" ht="30" customHeight="1" x14ac:dyDescent="0.25">
      <c r="B25" s="28"/>
      <c r="C25" s="100" t="s">
        <v>204</v>
      </c>
      <c r="D25" s="33" t="str">
        <f>Buget_04!C25</f>
        <v>4.1.3.7 Operaționalizarea modulului informațional e-management a cazului de pre-adopție, adopție, post-adopție. Instruire personalul în utilizare</v>
      </c>
      <c r="E25" s="89">
        <f>Buget_04!D25</f>
        <v>75000</v>
      </c>
      <c r="F25" s="89">
        <f>Buget_04!E25</f>
        <v>25000</v>
      </c>
      <c r="G25" s="89">
        <f>Buget_04!F25</f>
        <v>0</v>
      </c>
      <c r="H25" s="89">
        <f>Buget_04!G25</f>
        <v>50000</v>
      </c>
      <c r="I25" s="110" t="s">
        <v>241</v>
      </c>
      <c r="J25" s="106"/>
      <c r="K25" s="111"/>
      <c r="L25" s="112"/>
      <c r="M25" s="112"/>
      <c r="N25" s="106"/>
      <c r="O25" s="111"/>
      <c r="P25" s="112"/>
      <c r="Q25" s="112"/>
      <c r="R25" s="106"/>
      <c r="S25" s="111"/>
      <c r="T25" s="112"/>
      <c r="U25" s="112" t="s">
        <v>74</v>
      </c>
      <c r="V25" s="106" t="s">
        <v>74</v>
      </c>
      <c r="W25" s="111"/>
      <c r="X25" s="112"/>
      <c r="Y25" s="112"/>
      <c r="Z25" s="106"/>
      <c r="AA25" s="111"/>
      <c r="AB25" s="112"/>
      <c r="AC25" s="112"/>
      <c r="AD25" s="106"/>
    </row>
    <row r="26" spans="2:30" ht="32.25" customHeight="1" x14ac:dyDescent="0.25">
      <c r="B26" s="28"/>
      <c r="C26" s="100" t="s">
        <v>205</v>
      </c>
      <c r="D26" s="33" t="str">
        <f>Buget_04!C26</f>
        <v>4.1.3.8 Perfectarea registrului electronic a eliberării autorizațiilor la înstrăinarea bunurilor proprietate a copiilor, acordurilor la acceptarea moștenirii, integrarea în modulului e-management de caz</v>
      </c>
      <c r="E26" s="89">
        <f>Buget_04!D26</f>
        <v>50000</v>
      </c>
      <c r="F26" s="89">
        <f>Buget_04!E26</f>
        <v>25000</v>
      </c>
      <c r="G26" s="89">
        <f>Buget_04!F26</f>
        <v>0</v>
      </c>
      <c r="H26" s="89">
        <f>Buget_04!G26</f>
        <v>25000</v>
      </c>
      <c r="I26" s="110" t="s">
        <v>241</v>
      </c>
      <c r="J26" s="106"/>
      <c r="K26" s="111"/>
      <c r="L26" s="112"/>
      <c r="M26" s="112"/>
      <c r="N26" s="106"/>
      <c r="O26" s="111"/>
      <c r="P26" s="112"/>
      <c r="Q26" s="112"/>
      <c r="R26" s="106"/>
      <c r="S26" s="111"/>
      <c r="T26" s="112" t="s">
        <v>74</v>
      </c>
      <c r="U26" s="112" t="s">
        <v>74</v>
      </c>
      <c r="V26" s="106"/>
      <c r="W26" s="111"/>
      <c r="X26" s="112"/>
      <c r="Y26" s="112"/>
      <c r="Z26" s="106"/>
      <c r="AA26" s="111"/>
      <c r="AB26" s="112"/>
      <c r="AC26" s="112"/>
      <c r="AD26" s="106"/>
    </row>
    <row r="27" spans="2:30" ht="18.75" customHeight="1" x14ac:dyDescent="0.25">
      <c r="B27" s="28"/>
      <c r="C27" s="123" t="s">
        <v>81</v>
      </c>
      <c r="D27" s="33"/>
      <c r="E27" s="162">
        <f>E28+E29+E30</f>
        <v>224100</v>
      </c>
      <c r="F27" s="162">
        <f t="shared" ref="F27:H27" si="4">F28+F29+F30</f>
        <v>36600</v>
      </c>
      <c r="G27" s="162">
        <f t="shared" si="4"/>
        <v>0</v>
      </c>
      <c r="H27" s="162">
        <f t="shared" si="4"/>
        <v>187500</v>
      </c>
      <c r="I27" s="110"/>
      <c r="J27" s="106"/>
      <c r="K27" s="111"/>
      <c r="L27" s="112"/>
      <c r="M27" s="112"/>
      <c r="N27" s="106"/>
      <c r="O27" s="111"/>
      <c r="P27" s="112"/>
      <c r="Q27" s="112"/>
      <c r="R27" s="106"/>
      <c r="S27" s="111"/>
      <c r="T27" s="112"/>
      <c r="U27" s="112"/>
      <c r="V27" s="106"/>
      <c r="W27" s="111"/>
      <c r="X27" s="112"/>
      <c r="Y27" s="112"/>
      <c r="Z27" s="106"/>
      <c r="AA27" s="111"/>
      <c r="AB27" s="112"/>
      <c r="AC27" s="112"/>
      <c r="AD27" s="106"/>
    </row>
    <row r="28" spans="2:30" ht="27" customHeight="1" x14ac:dyDescent="0.25">
      <c r="B28" s="28"/>
      <c r="C28" s="113" t="s">
        <v>86</v>
      </c>
      <c r="D28" s="33" t="str">
        <f>Buget_04!C28</f>
        <v xml:space="preserve">4.1.4.1 Instruiri în utilizarea contractelor bazate pe performanță a prestatorilor de  servicii în domeniul protecției copilului </v>
      </c>
      <c r="E28" s="89">
        <f>Buget_04!D28</f>
        <v>86600</v>
      </c>
      <c r="F28" s="89">
        <f>Buget_04!E28</f>
        <v>36600</v>
      </c>
      <c r="G28" s="89">
        <f>Buget_04!F28</f>
        <v>0</v>
      </c>
      <c r="H28" s="89">
        <f>Buget_04!G28</f>
        <v>50000</v>
      </c>
      <c r="I28" s="110" t="s">
        <v>240</v>
      </c>
      <c r="J28" s="106"/>
      <c r="K28" s="111"/>
      <c r="L28" s="112"/>
      <c r="M28" s="112"/>
      <c r="N28" s="106"/>
      <c r="O28" s="111"/>
      <c r="P28" s="112"/>
      <c r="Q28" s="112"/>
      <c r="R28" s="106"/>
      <c r="S28" s="111"/>
      <c r="T28" s="112"/>
      <c r="U28" s="112"/>
      <c r="V28" s="106"/>
      <c r="W28" s="111"/>
      <c r="X28" s="112"/>
      <c r="Y28" s="112"/>
      <c r="Z28" s="106"/>
      <c r="AA28" s="111"/>
      <c r="AB28" s="112"/>
      <c r="AC28" s="112"/>
      <c r="AD28" s="106"/>
    </row>
    <row r="29" spans="2:30" ht="25.5" customHeight="1" x14ac:dyDescent="0.25">
      <c r="B29" s="28"/>
      <c r="C29" s="113" t="s">
        <v>87</v>
      </c>
      <c r="D29" s="33" t="str">
        <f>Buget_04!C29</f>
        <v>4.1.4.2 Elaborarea politicii municipale de contractare a serviciilor din partea prestatorilor de servicii (sociale, extrașcolare)</v>
      </c>
      <c r="E29" s="89">
        <f>Buget_04!D29</f>
        <v>75000</v>
      </c>
      <c r="F29" s="89">
        <f>Buget_04!E29</f>
        <v>0</v>
      </c>
      <c r="G29" s="89">
        <f>Buget_04!F29</f>
        <v>0</v>
      </c>
      <c r="H29" s="89">
        <f>Buget_04!G29</f>
        <v>75000</v>
      </c>
      <c r="I29" s="110" t="s">
        <v>239</v>
      </c>
      <c r="J29" s="106"/>
      <c r="K29" s="111"/>
      <c r="L29" s="112"/>
      <c r="M29" s="112"/>
      <c r="N29" s="106"/>
      <c r="O29" s="111"/>
      <c r="P29" s="112"/>
      <c r="Q29" s="112"/>
      <c r="R29" s="106"/>
      <c r="S29" s="111" t="s">
        <v>74</v>
      </c>
      <c r="T29" s="112" t="s">
        <v>74</v>
      </c>
      <c r="U29" s="112"/>
      <c r="V29" s="106"/>
      <c r="W29" s="111"/>
      <c r="X29" s="112"/>
      <c r="Y29" s="112"/>
      <c r="Z29" s="106"/>
      <c r="AA29" s="111"/>
      <c r="AB29" s="112"/>
      <c r="AC29" s="112"/>
      <c r="AD29" s="106"/>
    </row>
    <row r="30" spans="2:30" ht="31.5" customHeight="1" x14ac:dyDescent="0.25">
      <c r="B30" s="28"/>
      <c r="C30" s="113" t="s">
        <v>206</v>
      </c>
      <c r="D30" s="33" t="str">
        <f>Buget_04!C30</f>
        <v>4.1.4.3 Elaborarea Regulamentului de organizare a licitațiilor și procurărilor serviciilor de prestatorii nestatali</v>
      </c>
      <c r="E30" s="89">
        <f>Buget_04!D30</f>
        <v>62500</v>
      </c>
      <c r="F30" s="89">
        <f>Buget_04!E30</f>
        <v>0</v>
      </c>
      <c r="G30" s="89">
        <f>Buget_04!F30</f>
        <v>0</v>
      </c>
      <c r="H30" s="89">
        <f>Buget_04!G30</f>
        <v>62500</v>
      </c>
      <c r="I30" s="110" t="s">
        <v>239</v>
      </c>
      <c r="J30" s="106"/>
      <c r="K30" s="111"/>
      <c r="L30" s="112"/>
      <c r="M30" s="112"/>
      <c r="N30" s="106"/>
      <c r="O30" s="111"/>
      <c r="P30" s="112"/>
      <c r="Q30" s="112"/>
      <c r="R30" s="106"/>
      <c r="S30" s="111"/>
      <c r="T30" s="112"/>
      <c r="U30" s="112" t="s">
        <v>74</v>
      </c>
      <c r="V30" s="106" t="s">
        <v>74</v>
      </c>
      <c r="W30" s="111"/>
      <c r="X30" s="112"/>
      <c r="Y30" s="112"/>
      <c r="Z30" s="106"/>
      <c r="AA30" s="111"/>
      <c r="AB30" s="112"/>
      <c r="AC30" s="112"/>
      <c r="AD30" s="106"/>
    </row>
    <row r="31" spans="2:30" ht="18" customHeight="1" x14ac:dyDescent="0.25">
      <c r="B31" s="28"/>
      <c r="C31" s="123" t="s">
        <v>82</v>
      </c>
      <c r="D31" s="33"/>
      <c r="E31" s="89"/>
      <c r="F31" s="89"/>
      <c r="G31" s="89"/>
      <c r="H31" s="89"/>
      <c r="I31" s="110"/>
      <c r="J31" s="106"/>
      <c r="K31" s="111"/>
      <c r="L31" s="112"/>
      <c r="M31" s="112"/>
      <c r="N31" s="106"/>
      <c r="O31" s="111"/>
      <c r="P31" s="112"/>
      <c r="Q31" s="112"/>
      <c r="R31" s="106"/>
      <c r="S31" s="111"/>
      <c r="T31" s="112"/>
      <c r="U31" s="112"/>
      <c r="V31" s="106"/>
      <c r="W31" s="111"/>
      <c r="X31" s="112"/>
      <c r="Y31" s="112"/>
      <c r="Z31" s="106"/>
      <c r="AA31" s="111"/>
      <c r="AB31" s="112"/>
      <c r="AC31" s="112"/>
      <c r="AD31" s="106"/>
    </row>
    <row r="32" spans="2:30" x14ac:dyDescent="0.25">
      <c r="B32" s="28"/>
      <c r="C32" s="113" t="s">
        <v>88</v>
      </c>
      <c r="D32" s="33" t="str">
        <f>Buget_04!C32</f>
        <v>4.1.5.1 Elaborarea ghidului de contractare a serviciilor pentru prestatori de servicii</v>
      </c>
      <c r="E32" s="89">
        <f>Buget_04!D32</f>
        <v>62500</v>
      </c>
      <c r="F32" s="89">
        <f>Buget_04!E32</f>
        <v>0</v>
      </c>
      <c r="G32" s="89">
        <f>Buget_04!F32</f>
        <v>0</v>
      </c>
      <c r="H32" s="89">
        <f>Buget_04!G32</f>
        <v>62500</v>
      </c>
      <c r="I32" s="110" t="s">
        <v>239</v>
      </c>
      <c r="J32" s="106"/>
      <c r="K32" s="111"/>
      <c r="L32" s="112"/>
      <c r="M32" s="112"/>
      <c r="N32" s="106"/>
      <c r="O32" s="111"/>
      <c r="P32" s="112" t="s">
        <v>74</v>
      </c>
      <c r="Q32" s="112" t="s">
        <v>74</v>
      </c>
      <c r="R32" s="106"/>
      <c r="S32" s="111"/>
      <c r="T32" s="112"/>
      <c r="U32" s="112"/>
      <c r="V32" s="106"/>
      <c r="W32" s="111"/>
      <c r="X32" s="112"/>
      <c r="Y32" s="112"/>
      <c r="Z32" s="106"/>
      <c r="AA32" s="111"/>
      <c r="AB32" s="112"/>
      <c r="AC32" s="112"/>
      <c r="AD32" s="106"/>
    </row>
    <row r="33" spans="1:30" ht="24.75" customHeight="1" x14ac:dyDescent="0.25">
      <c r="B33" s="28"/>
      <c r="C33" s="113" t="s">
        <v>89</v>
      </c>
      <c r="D33" s="33" t="str">
        <f>Buget_04!C33</f>
        <v>4.1.5.2 Organizarea instruirilor cu participarea reprezentanților subdiviziunilor și potențialilor prestatori. Elaborarea modulului de instruire online</v>
      </c>
      <c r="E33" s="89">
        <f>Buget_04!D33</f>
        <v>80000</v>
      </c>
      <c r="F33" s="89">
        <f>Buget_04!E33</f>
        <v>30000</v>
      </c>
      <c r="G33" s="89">
        <f>Buget_04!F33</f>
        <v>0</v>
      </c>
      <c r="H33" s="89">
        <f>Buget_04!G33</f>
        <v>50000</v>
      </c>
      <c r="I33" s="110" t="s">
        <v>239</v>
      </c>
      <c r="J33" s="106"/>
      <c r="K33" s="111"/>
      <c r="L33" s="112"/>
      <c r="M33" s="112"/>
      <c r="N33" s="106"/>
      <c r="O33" s="111"/>
      <c r="P33" s="112"/>
      <c r="Q33" s="112"/>
      <c r="R33" s="106"/>
      <c r="S33" s="111" t="s">
        <v>74</v>
      </c>
      <c r="T33" s="112" t="s">
        <v>74</v>
      </c>
      <c r="U33" s="112"/>
      <c r="V33" s="106"/>
      <c r="W33" s="111"/>
      <c r="X33" s="112"/>
      <c r="Y33" s="112"/>
      <c r="Z33" s="106"/>
      <c r="AA33" s="111"/>
      <c r="AB33" s="112"/>
      <c r="AC33" s="112"/>
      <c r="AD33" s="106"/>
    </row>
    <row r="34" spans="1:30" ht="27" customHeight="1" x14ac:dyDescent="0.25">
      <c r="B34" s="28"/>
      <c r="C34" s="113" t="s">
        <v>207</v>
      </c>
      <c r="D34" s="33" t="str">
        <f>Buget_04!C34</f>
        <v xml:space="preserve">4.1.5.3 Organizarea licitațiilor de contractare a serviciilor sociale și extrașcolare (3.2.1) </v>
      </c>
      <c r="E34" s="89">
        <f>Buget_04!D34</f>
        <v>10800</v>
      </c>
      <c r="F34" s="89">
        <f>Buget_04!E34</f>
        <v>10800</v>
      </c>
      <c r="G34" s="89">
        <f>Buget_04!F34</f>
        <v>0</v>
      </c>
      <c r="H34" s="89">
        <f>Buget_04!G34</f>
        <v>0</v>
      </c>
      <c r="I34" s="110" t="s">
        <v>239</v>
      </c>
      <c r="J34" s="106"/>
      <c r="K34" s="111"/>
      <c r="L34" s="112"/>
      <c r="M34" s="112"/>
      <c r="N34" s="106"/>
      <c r="O34" s="111"/>
      <c r="P34" s="112"/>
      <c r="Q34" s="112"/>
      <c r="R34" s="106"/>
      <c r="S34" s="111"/>
      <c r="T34" s="112"/>
      <c r="U34" s="112"/>
      <c r="V34" s="106"/>
      <c r="W34" s="111" t="s">
        <v>74</v>
      </c>
      <c r="X34" s="112" t="s">
        <v>74</v>
      </c>
      <c r="Y34" s="112"/>
      <c r="Z34" s="106"/>
      <c r="AA34" s="111"/>
      <c r="AB34" s="112"/>
      <c r="AC34" s="112"/>
      <c r="AD34" s="106"/>
    </row>
    <row r="35" spans="1:30" ht="30.75" customHeight="1" x14ac:dyDescent="0.25">
      <c r="B35" s="28"/>
      <c r="C35" s="113" t="s">
        <v>208</v>
      </c>
      <c r="D35" s="33" t="str">
        <f>Buget_04!C35</f>
        <v>4.1.5.4 Elaborarea, prezentarea și sistematizării rapoartelor privind achizițiile efectuate. (3.2.2)</v>
      </c>
      <c r="E35" s="89">
        <f>Buget_04!D35</f>
        <v>19507.5</v>
      </c>
      <c r="F35" s="89">
        <f>Buget_04!E35</f>
        <v>19507.5</v>
      </c>
      <c r="G35" s="89">
        <f>Buget_04!F35</f>
        <v>0</v>
      </c>
      <c r="H35" s="89">
        <f>Buget_04!G35</f>
        <v>0</v>
      </c>
      <c r="I35" s="110" t="s">
        <v>240</v>
      </c>
      <c r="J35" s="106"/>
      <c r="K35" s="111"/>
      <c r="L35" s="112"/>
      <c r="M35" s="112"/>
      <c r="N35" s="106"/>
      <c r="O35" s="111"/>
      <c r="P35" s="112"/>
      <c r="Q35" s="112" t="s">
        <v>74</v>
      </c>
      <c r="R35" s="106" t="s">
        <v>74</v>
      </c>
      <c r="S35" s="111"/>
      <c r="T35" s="112"/>
      <c r="U35" s="112"/>
      <c r="V35" s="106"/>
      <c r="W35" s="111"/>
      <c r="X35" s="112"/>
      <c r="Y35" s="112"/>
      <c r="Z35" s="106"/>
      <c r="AA35" s="111"/>
      <c r="AB35" s="112"/>
      <c r="AC35" s="112"/>
      <c r="AD35" s="106"/>
    </row>
    <row r="36" spans="1:30" x14ac:dyDescent="0.25">
      <c r="B36" s="28"/>
      <c r="C36" s="94" t="s">
        <v>90</v>
      </c>
      <c r="D36" s="95"/>
      <c r="E36" s="96">
        <f>E37+E42+E45</f>
        <v>1458237.5</v>
      </c>
      <c r="F36" s="96">
        <f t="shared" ref="F36:H36" si="5">F37+F42+F45</f>
        <v>615737.5</v>
      </c>
      <c r="G36" s="96">
        <f t="shared" si="5"/>
        <v>0</v>
      </c>
      <c r="H36" s="96">
        <f t="shared" si="5"/>
        <v>842500</v>
      </c>
      <c r="I36" s="110"/>
      <c r="J36" s="106"/>
      <c r="K36" s="111"/>
      <c r="L36" s="112"/>
      <c r="M36" s="112"/>
      <c r="N36" s="106"/>
      <c r="O36" s="111"/>
      <c r="P36" s="112"/>
      <c r="Q36" s="112"/>
      <c r="R36" s="106"/>
      <c r="S36" s="111"/>
      <c r="T36" s="112"/>
      <c r="U36" s="112"/>
      <c r="V36" s="106"/>
      <c r="W36" s="111"/>
      <c r="X36" s="112"/>
      <c r="Y36" s="112"/>
      <c r="Z36" s="106"/>
      <c r="AA36" s="111"/>
      <c r="AB36" s="112"/>
      <c r="AC36" s="112"/>
      <c r="AD36" s="106"/>
    </row>
    <row r="37" spans="1:30" x14ac:dyDescent="0.25">
      <c r="A37" s="29"/>
      <c r="B37" s="113"/>
      <c r="C37" s="123" t="s">
        <v>91</v>
      </c>
      <c r="D37" s="92"/>
      <c r="E37" s="168">
        <f>E38+E39+E40+E41</f>
        <v>497500</v>
      </c>
      <c r="F37" s="168">
        <f t="shared" ref="F37:H37" si="6">F38+F39+F40+F41</f>
        <v>222500</v>
      </c>
      <c r="G37" s="168">
        <f t="shared" si="6"/>
        <v>0</v>
      </c>
      <c r="H37" s="168">
        <f t="shared" si="6"/>
        <v>275000</v>
      </c>
      <c r="I37" s="92"/>
      <c r="J37" s="92"/>
      <c r="K37" s="92"/>
      <c r="L37" s="92"/>
      <c r="M37" s="92"/>
      <c r="N37" s="92"/>
      <c r="O37" s="92"/>
      <c r="P37" s="92"/>
      <c r="Q37" s="92"/>
      <c r="R37" s="92"/>
      <c r="S37" s="92"/>
      <c r="T37" s="92"/>
      <c r="U37" s="92"/>
      <c r="V37" s="92"/>
      <c r="W37" s="92"/>
      <c r="X37" s="92"/>
      <c r="Y37" s="92"/>
      <c r="Z37" s="92"/>
      <c r="AA37" s="92"/>
      <c r="AB37" s="45"/>
      <c r="AC37" s="113"/>
      <c r="AD37" s="113"/>
    </row>
    <row r="38" spans="1:30" ht="45" customHeight="1" x14ac:dyDescent="0.25">
      <c r="A38" s="29">
        <v>64</v>
      </c>
      <c r="B38" s="31"/>
      <c r="C38" s="33" t="s">
        <v>59</v>
      </c>
      <c r="D38" s="163" t="str">
        <f>Buget_04!C38</f>
        <v>4.2.1.1 Elaborarea și aprobarea programului de dezvoltare profesională pentru angajații DGPDC, DGETS, DGASS (managementul politicilor municipale, protecția copilului) și prestatorii de servicii din subordine</v>
      </c>
      <c r="E38" s="88">
        <f>Buget_04!D38</f>
        <v>62500</v>
      </c>
      <c r="F38" s="88">
        <f>Buget_04!E38</f>
        <v>0</v>
      </c>
      <c r="G38" s="88">
        <f>Buget_04!F38</f>
        <v>0</v>
      </c>
      <c r="H38" s="88">
        <f>Buget_04!G38</f>
        <v>62500</v>
      </c>
      <c r="I38" s="88" t="s">
        <v>240</v>
      </c>
      <c r="J38" s="88"/>
      <c r="K38" s="88"/>
      <c r="L38" s="88"/>
      <c r="M38" s="88"/>
      <c r="N38" s="88"/>
      <c r="O38" s="88" t="s">
        <v>74</v>
      </c>
      <c r="P38" s="88" t="s">
        <v>74</v>
      </c>
      <c r="Q38" s="88" t="s">
        <v>74</v>
      </c>
      <c r="R38" s="88" t="s">
        <v>74</v>
      </c>
      <c r="S38" s="88"/>
      <c r="T38" s="88"/>
      <c r="U38" s="88"/>
      <c r="V38" s="88" t="s">
        <v>74</v>
      </c>
      <c r="W38" s="88"/>
      <c r="X38" s="88"/>
      <c r="Y38" s="88"/>
      <c r="Z38" s="88" t="s">
        <v>74</v>
      </c>
      <c r="AA38" s="88"/>
      <c r="AB38" s="45"/>
      <c r="AC38" s="113"/>
      <c r="AD38" s="113" t="s">
        <v>74</v>
      </c>
    </row>
    <row r="39" spans="1:30" ht="33.75" customHeight="1" x14ac:dyDescent="0.25">
      <c r="A39" s="29">
        <v>65</v>
      </c>
      <c r="B39" s="31"/>
      <c r="C39" s="33" t="s">
        <v>60</v>
      </c>
      <c r="D39" s="163" t="str">
        <f>Buget_04!C39</f>
        <v>4.2.1.2 Elaborarea programului de formare continuă profesională pentru serviciul specializat „Complexul de servicii sociale pentru copii în situații de stradă” și altora.</v>
      </c>
      <c r="E39" s="88">
        <f>Buget_04!D39</f>
        <v>137500</v>
      </c>
      <c r="F39" s="88">
        <f>Buget_04!E39</f>
        <v>25000</v>
      </c>
      <c r="G39" s="88">
        <f>Buget_04!F39</f>
        <v>0</v>
      </c>
      <c r="H39" s="88">
        <f>Buget_04!G39</f>
        <v>112500</v>
      </c>
      <c r="I39" s="88" t="s">
        <v>242</v>
      </c>
      <c r="J39" s="88"/>
      <c r="K39" s="88"/>
      <c r="L39" s="88"/>
      <c r="M39" s="88"/>
      <c r="N39" s="88"/>
      <c r="O39" s="88"/>
      <c r="P39" s="88"/>
      <c r="Q39" s="88" t="s">
        <v>74</v>
      </c>
      <c r="R39" s="88" t="s">
        <v>74</v>
      </c>
      <c r="S39" s="88"/>
      <c r="T39" s="88"/>
      <c r="U39" s="88"/>
      <c r="V39" s="88"/>
      <c r="W39" s="88"/>
      <c r="X39" s="88"/>
      <c r="Y39" s="88"/>
      <c r="Z39" s="88"/>
      <c r="AA39" s="88"/>
      <c r="AB39" s="46"/>
      <c r="AC39" s="113"/>
      <c r="AD39" s="113"/>
    </row>
    <row r="40" spans="1:30" ht="29.25" customHeight="1" x14ac:dyDescent="0.25">
      <c r="A40" s="29"/>
      <c r="B40" s="31"/>
      <c r="C40" s="33" t="s">
        <v>209</v>
      </c>
      <c r="D40" s="163" t="str">
        <f>Buget_04!C40</f>
        <v>4.2.1.3 Elaborarea platformei online și a conținutului de formare și de instruire, perfecționare continuă</v>
      </c>
      <c r="E40" s="88">
        <f>Buget_04!D40</f>
        <v>235000</v>
      </c>
      <c r="F40" s="88">
        <f>Buget_04!E40</f>
        <v>197500</v>
      </c>
      <c r="G40" s="88">
        <f>Buget_04!F40</f>
        <v>0</v>
      </c>
      <c r="H40" s="88">
        <f>Buget_04!G40</f>
        <v>37500</v>
      </c>
      <c r="I40" s="88" t="s">
        <v>240</v>
      </c>
      <c r="J40" s="88"/>
      <c r="K40" s="88"/>
      <c r="L40" s="88"/>
      <c r="M40" s="88"/>
      <c r="N40" s="88"/>
      <c r="O40" s="88" t="s">
        <v>74</v>
      </c>
      <c r="P40" s="88" t="s">
        <v>74</v>
      </c>
      <c r="Q40" s="88"/>
      <c r="R40" s="88"/>
      <c r="S40" s="88"/>
      <c r="T40" s="88"/>
      <c r="U40" s="88"/>
      <c r="V40" s="88"/>
      <c r="W40" s="88"/>
      <c r="X40" s="88"/>
      <c r="Y40" s="88"/>
      <c r="Z40" s="88"/>
      <c r="AA40" s="88"/>
      <c r="AB40" s="46"/>
      <c r="AC40" s="113"/>
      <c r="AD40" s="113"/>
    </row>
    <row r="41" spans="1:30" ht="27.75" customHeight="1" x14ac:dyDescent="0.25">
      <c r="A41" s="29"/>
      <c r="B41" s="31"/>
      <c r="C41" s="33" t="s">
        <v>210</v>
      </c>
      <c r="D41" s="163" t="str">
        <f>Buget_04!C41</f>
        <v xml:space="preserve">4.2.1.4 Elaborarea politicii de motivare a personalului și pentru stimularea dezvoltării profesionale, inclusiv costuri. </v>
      </c>
      <c r="E41" s="88">
        <f>Buget_04!D41</f>
        <v>62500</v>
      </c>
      <c r="F41" s="88">
        <f>Buget_04!E41</f>
        <v>0</v>
      </c>
      <c r="G41" s="88">
        <f>Buget_04!F41</f>
        <v>0</v>
      </c>
      <c r="H41" s="88">
        <f>Buget_04!G41</f>
        <v>62500</v>
      </c>
      <c r="I41" s="88" t="s">
        <v>240</v>
      </c>
      <c r="J41" s="88"/>
      <c r="K41" s="88"/>
      <c r="L41" s="88"/>
      <c r="M41" s="88"/>
      <c r="N41" s="88"/>
      <c r="O41" s="88"/>
      <c r="P41" s="88"/>
      <c r="Q41" s="88"/>
      <c r="R41" s="88"/>
      <c r="S41" s="88"/>
      <c r="T41" s="88"/>
      <c r="U41" s="88" t="s">
        <v>74</v>
      </c>
      <c r="V41" s="88" t="s">
        <v>74</v>
      </c>
      <c r="W41" s="88"/>
      <c r="X41" s="88"/>
      <c r="Y41" s="88"/>
      <c r="Z41" s="88"/>
      <c r="AA41" s="88"/>
      <c r="AB41" s="46"/>
      <c r="AC41" s="113"/>
      <c r="AD41" s="113"/>
    </row>
    <row r="42" spans="1:30" ht="20.25" customHeight="1" x14ac:dyDescent="0.25">
      <c r="A42" s="29"/>
      <c r="B42" s="31"/>
      <c r="C42" s="124" t="s">
        <v>92</v>
      </c>
      <c r="D42" s="88"/>
      <c r="E42" s="168">
        <f>E43+E44</f>
        <v>585000</v>
      </c>
      <c r="F42" s="168">
        <f t="shared" ref="F42:H42" si="7">F43+F44</f>
        <v>310000</v>
      </c>
      <c r="G42" s="168">
        <f t="shared" si="7"/>
        <v>0</v>
      </c>
      <c r="H42" s="168">
        <f t="shared" si="7"/>
        <v>275000</v>
      </c>
      <c r="I42" s="88"/>
      <c r="J42" s="88"/>
      <c r="K42" s="88"/>
      <c r="L42" s="88"/>
      <c r="M42" s="88"/>
      <c r="N42" s="88"/>
      <c r="O42" s="88"/>
      <c r="P42" s="88"/>
      <c r="Q42" s="88"/>
      <c r="R42" s="88"/>
      <c r="S42" s="88"/>
      <c r="T42" s="88"/>
      <c r="U42" s="88"/>
      <c r="V42" s="88"/>
      <c r="W42" s="88"/>
      <c r="X42" s="88"/>
      <c r="Y42" s="88"/>
      <c r="Z42" s="88"/>
      <c r="AA42" s="88"/>
      <c r="AB42" s="46"/>
      <c r="AC42" s="113"/>
      <c r="AD42" s="113"/>
    </row>
    <row r="43" spans="1:30" ht="36" x14ac:dyDescent="0.25">
      <c r="A43" s="29">
        <v>66</v>
      </c>
      <c r="B43" s="31"/>
      <c r="C43" s="33" t="s">
        <v>62</v>
      </c>
      <c r="D43" s="163" t="str">
        <f>Buget_04!C43</f>
        <v>4.2.2.1 Identificarea necesităților de instruire a angajaților în colaborare cu șefii de subdiviziuni interioare. Stabilirea tematicilor prioritare de instruire și elaborarea Planurilor anuale de dezvoltare profesională (2.2.3)</v>
      </c>
      <c r="E43" s="88">
        <f>Buget_04!D43</f>
        <v>35000</v>
      </c>
      <c r="F43" s="88">
        <f>Buget_04!E43</f>
        <v>35000</v>
      </c>
      <c r="G43" s="88">
        <f>Buget_04!F43</f>
        <v>0</v>
      </c>
      <c r="H43" s="88">
        <f>Buget_04!G43</f>
        <v>0</v>
      </c>
      <c r="I43" s="88" t="s">
        <v>243</v>
      </c>
      <c r="J43" s="88"/>
      <c r="K43" s="88"/>
      <c r="L43" s="88"/>
      <c r="M43" s="88"/>
      <c r="N43" s="88"/>
      <c r="O43" s="88"/>
      <c r="P43" s="88"/>
      <c r="Q43" s="88"/>
      <c r="R43" s="88"/>
      <c r="S43" s="88"/>
      <c r="T43" s="88"/>
      <c r="U43" s="88"/>
      <c r="V43" s="88"/>
      <c r="W43" s="88"/>
      <c r="X43" s="88"/>
      <c r="Y43" s="88"/>
      <c r="Z43" s="88"/>
      <c r="AA43" s="88"/>
      <c r="AB43" s="46"/>
      <c r="AC43" s="113"/>
      <c r="AD43" s="113"/>
    </row>
    <row r="44" spans="1:30" ht="24" x14ac:dyDescent="0.25">
      <c r="A44" s="29">
        <v>67</v>
      </c>
      <c r="B44" s="31"/>
      <c r="C44" s="33" t="s">
        <v>61</v>
      </c>
      <c r="D44" s="163" t="str">
        <f>Buget_04!C44</f>
        <v xml:space="preserve">4.2.2.2 Consolidarea centrelor  de instruire prin echipamente, facilități de instruire la distanță, dezvoltarea școlii de asistență socială municipală </v>
      </c>
      <c r="E44" s="88">
        <f>Buget_04!D44</f>
        <v>550000</v>
      </c>
      <c r="F44" s="88">
        <f>Buget_04!E44</f>
        <v>275000</v>
      </c>
      <c r="G44" s="88">
        <f>Buget_04!F44</f>
        <v>0</v>
      </c>
      <c r="H44" s="88">
        <f>Buget_04!G44</f>
        <v>275000</v>
      </c>
      <c r="I44" s="88" t="s">
        <v>240</v>
      </c>
      <c r="J44" s="88"/>
      <c r="K44" s="88"/>
      <c r="L44" s="88"/>
      <c r="M44" s="88"/>
      <c r="N44" s="88"/>
      <c r="O44" s="88"/>
      <c r="P44" s="88"/>
      <c r="Q44" s="88"/>
      <c r="R44" s="88"/>
      <c r="S44" s="88"/>
      <c r="T44" s="88"/>
      <c r="U44" s="88" t="s">
        <v>74</v>
      </c>
      <c r="V44" s="88" t="s">
        <v>74</v>
      </c>
      <c r="W44" s="88"/>
      <c r="X44" s="88"/>
      <c r="Y44" s="88"/>
      <c r="Z44" s="88"/>
      <c r="AA44" s="88"/>
      <c r="AB44" s="45"/>
      <c r="AC44" s="113"/>
      <c r="AD44" s="113"/>
    </row>
    <row r="45" spans="1:30" x14ac:dyDescent="0.25">
      <c r="A45" s="29"/>
      <c r="B45" s="113"/>
      <c r="C45" s="123" t="s">
        <v>93</v>
      </c>
      <c r="D45" s="88"/>
      <c r="E45" s="168">
        <f>E46+E47+E48+E49+E50+E51</f>
        <v>375737.5</v>
      </c>
      <c r="F45" s="168">
        <f t="shared" ref="F45:H45" si="8">F46+F47+F48+F49+F50+F51</f>
        <v>83237.5</v>
      </c>
      <c r="G45" s="168">
        <f t="shared" si="8"/>
        <v>0</v>
      </c>
      <c r="H45" s="168">
        <f t="shared" si="8"/>
        <v>292500</v>
      </c>
      <c r="I45" s="101"/>
      <c r="J45" s="101"/>
      <c r="K45" s="101"/>
      <c r="L45" s="101"/>
      <c r="M45" s="101"/>
      <c r="N45" s="101"/>
      <c r="O45" s="88"/>
      <c r="P45" s="88"/>
      <c r="Q45" s="88"/>
      <c r="R45" s="88"/>
      <c r="S45" s="88"/>
      <c r="T45" s="88"/>
      <c r="U45" s="88"/>
      <c r="V45" s="88"/>
      <c r="W45" s="88"/>
      <c r="X45" s="88"/>
      <c r="Y45" s="88"/>
      <c r="Z45" s="88"/>
      <c r="AA45" s="88"/>
      <c r="AB45" s="45"/>
      <c r="AC45" s="113"/>
      <c r="AD45" s="113"/>
    </row>
    <row r="46" spans="1:30" ht="39" customHeight="1" x14ac:dyDescent="0.25">
      <c r="A46" s="29"/>
      <c r="B46" s="31"/>
      <c r="C46" s="33" t="s">
        <v>94</v>
      </c>
      <c r="D46" s="163" t="str">
        <f>Buget_04!C46</f>
        <v xml:space="preserve">4.2.3.1 Evaluarea condițiilor, sistemelor, procedurilor actuale în vederea creării sistemului de supervizare profesională în mun. Chișinău, inclusiv  concluziile și recomandările și costuri  </v>
      </c>
      <c r="E46" s="88">
        <f>Buget_04!D46</f>
        <v>87500</v>
      </c>
      <c r="F46" s="88">
        <f>Buget_04!E46</f>
        <v>0</v>
      </c>
      <c r="G46" s="88">
        <f>Buget_04!F46</f>
        <v>0</v>
      </c>
      <c r="H46" s="88">
        <f>Buget_04!G46</f>
        <v>87500</v>
      </c>
      <c r="I46" s="101" t="s">
        <v>241</v>
      </c>
      <c r="J46" s="101"/>
      <c r="K46" s="101"/>
      <c r="L46" s="101"/>
      <c r="M46" s="101"/>
      <c r="N46" s="101"/>
      <c r="O46" s="88"/>
      <c r="P46" s="88" t="s">
        <v>74</v>
      </c>
      <c r="Q46" s="88" t="s">
        <v>74</v>
      </c>
      <c r="R46" s="88"/>
      <c r="S46" s="88"/>
      <c r="T46" s="88"/>
      <c r="U46" s="88"/>
      <c r="V46" s="88"/>
      <c r="W46" s="88"/>
      <c r="X46" s="88"/>
      <c r="Y46" s="88"/>
      <c r="Z46" s="88"/>
      <c r="AA46" s="88"/>
      <c r="AB46" s="45"/>
      <c r="AC46" s="113"/>
      <c r="AD46" s="113"/>
    </row>
    <row r="47" spans="1:30" ht="37.5" customHeight="1" x14ac:dyDescent="0.25">
      <c r="A47" s="29"/>
      <c r="B47" s="31"/>
      <c r="C47" s="33" t="s">
        <v>95</v>
      </c>
      <c r="D47" s="163" t="str">
        <f>Buget_04!C47</f>
        <v>4.2.3.2 Elaborarea și aprobarea conceptului mun. Chișinău privind sistemul de supervizare profesională</v>
      </c>
      <c r="E47" s="88">
        <f>Buget_04!D47</f>
        <v>80000</v>
      </c>
      <c r="F47" s="88">
        <f>Buget_04!E47</f>
        <v>0</v>
      </c>
      <c r="G47" s="88">
        <f>Buget_04!F47</f>
        <v>0</v>
      </c>
      <c r="H47" s="88">
        <f>Buget_04!G47</f>
        <v>80000</v>
      </c>
      <c r="I47" s="101" t="s">
        <v>241</v>
      </c>
      <c r="J47" s="101"/>
      <c r="K47" s="101"/>
      <c r="L47" s="101"/>
      <c r="M47" s="101"/>
      <c r="N47" s="101"/>
      <c r="O47" s="88"/>
      <c r="P47" s="88"/>
      <c r="Q47" s="88" t="s">
        <v>74</v>
      </c>
      <c r="R47" s="88" t="s">
        <v>74</v>
      </c>
      <c r="S47" s="88"/>
      <c r="T47" s="88"/>
      <c r="U47" s="88"/>
      <c r="V47" s="88"/>
      <c r="W47" s="88"/>
      <c r="X47" s="88"/>
      <c r="Y47" s="88"/>
      <c r="Z47" s="88"/>
      <c r="AA47" s="88"/>
      <c r="AB47" s="45"/>
      <c r="AC47" s="113"/>
      <c r="AD47" s="113"/>
    </row>
    <row r="48" spans="1:30" ht="24" x14ac:dyDescent="0.25">
      <c r="A48" s="164"/>
      <c r="B48" s="165"/>
      <c r="C48" s="33" t="s">
        <v>211</v>
      </c>
      <c r="D48" s="163" t="str">
        <f>Buget_04!C48</f>
        <v>4.2.3.3 Elaborarea și aprobarea regulamentelor, protocoalelor referitor supervizarea profesională</v>
      </c>
      <c r="E48" s="88">
        <f>Buget_04!D48</f>
        <v>35</v>
      </c>
      <c r="F48" s="88">
        <f>Buget_04!E48</f>
        <v>35</v>
      </c>
      <c r="G48" s="88">
        <f>Buget_04!F48</f>
        <v>0</v>
      </c>
      <c r="H48" s="88">
        <f>Buget_04!G48</f>
        <v>0</v>
      </c>
      <c r="I48" s="160" t="s">
        <v>241</v>
      </c>
      <c r="J48" s="160"/>
      <c r="K48" s="160"/>
      <c r="L48" s="160"/>
      <c r="M48" s="160"/>
      <c r="N48" s="160"/>
      <c r="O48" s="166"/>
      <c r="P48" s="160"/>
      <c r="Q48" s="160"/>
      <c r="R48" s="160"/>
      <c r="S48" s="166" t="s">
        <v>74</v>
      </c>
      <c r="T48" s="160" t="s">
        <v>74</v>
      </c>
      <c r="U48" s="160"/>
      <c r="V48" s="160"/>
      <c r="W48" s="166"/>
      <c r="X48" s="160"/>
      <c r="Y48" s="160"/>
      <c r="Z48" s="160"/>
      <c r="AA48" s="166"/>
      <c r="AB48" s="167"/>
      <c r="AC48" s="113"/>
      <c r="AD48" s="113"/>
    </row>
    <row r="49" spans="1:30" ht="41.25" customHeight="1" x14ac:dyDescent="0.25">
      <c r="A49" s="164"/>
      <c r="B49" s="165"/>
      <c r="C49" s="33" t="s">
        <v>212</v>
      </c>
      <c r="D49" s="163" t="str">
        <f>Buget_04!C49</f>
        <v>4.2.3.4 Elaborarea manualului, inclusiv a versiunii online a programului de instruire,  instruirea periodică a angajaților privind funcționarea mecanismului, inclusiv funcționarea sistemului de gestionare a managementului de caz</v>
      </c>
      <c r="E49" s="88">
        <f>Buget_04!D49</f>
        <v>155202.5</v>
      </c>
      <c r="F49" s="88">
        <f>Buget_04!E49</f>
        <v>30202.5</v>
      </c>
      <c r="G49" s="88">
        <f>Buget_04!F49</f>
        <v>0</v>
      </c>
      <c r="H49" s="88">
        <f>Buget_04!G49</f>
        <v>125000</v>
      </c>
      <c r="I49" s="160" t="s">
        <v>241</v>
      </c>
      <c r="J49" s="160"/>
      <c r="K49" s="160"/>
      <c r="L49" s="160"/>
      <c r="M49" s="160"/>
      <c r="N49" s="160"/>
      <c r="O49" s="166"/>
      <c r="P49" s="160"/>
      <c r="Q49" s="160"/>
      <c r="R49" s="160"/>
      <c r="S49" s="166"/>
      <c r="T49" s="160"/>
      <c r="U49" s="160" t="s">
        <v>74</v>
      </c>
      <c r="V49" s="160" t="s">
        <v>74</v>
      </c>
      <c r="W49" s="166"/>
      <c r="X49" s="160"/>
      <c r="Y49" s="160"/>
      <c r="Z49" s="160"/>
      <c r="AA49" s="166"/>
      <c r="AB49" s="167"/>
      <c r="AC49" s="113"/>
      <c r="AD49" s="113"/>
    </row>
    <row r="50" spans="1:30" x14ac:dyDescent="0.25">
      <c r="A50" s="164"/>
      <c r="B50" s="165"/>
      <c r="C50" s="33" t="s">
        <v>236</v>
      </c>
      <c r="D50" s="163" t="str">
        <f>Buget_04!C50</f>
        <v xml:space="preserve">4.2.3.5 Aprobarea ordinului de desemnare a supervizorilor </v>
      </c>
      <c r="E50" s="88">
        <f>Buget_04!D50</f>
        <v>3000</v>
      </c>
      <c r="F50" s="88">
        <f>Buget_04!E50</f>
        <v>3000</v>
      </c>
      <c r="G50" s="88">
        <f>Buget_04!F50</f>
        <v>0</v>
      </c>
      <c r="H50" s="88">
        <f>Buget_04!G50</f>
        <v>0</v>
      </c>
      <c r="I50" s="160" t="s">
        <v>241</v>
      </c>
      <c r="J50" s="160"/>
      <c r="K50" s="160"/>
      <c r="L50" s="160"/>
      <c r="M50" s="160"/>
      <c r="N50" s="160"/>
      <c r="O50" s="166"/>
      <c r="P50" s="160"/>
      <c r="Q50" s="160"/>
      <c r="R50" s="160"/>
      <c r="S50" s="166"/>
      <c r="T50" s="160" t="s">
        <v>74</v>
      </c>
      <c r="U50" s="160" t="s">
        <v>74</v>
      </c>
      <c r="V50" s="160"/>
      <c r="W50" s="166"/>
      <c r="X50" s="160"/>
      <c r="Y50" s="160"/>
      <c r="Z50" s="160"/>
      <c r="AA50" s="166"/>
      <c r="AB50" s="167"/>
      <c r="AC50" s="113"/>
      <c r="AD50" s="113"/>
    </row>
    <row r="51" spans="1:30" ht="27.75" customHeight="1" thickBot="1" x14ac:dyDescent="0.3">
      <c r="B51" s="28"/>
      <c r="C51" s="31" t="s">
        <v>237</v>
      </c>
      <c r="D51" s="163" t="str">
        <f>Buget_04!C51</f>
        <v>4.2.3.6 Monitorizarea și evaluarea anuală de funcționare a mecanismului de supervizare</v>
      </c>
      <c r="E51" s="88">
        <f>Buget_04!D51</f>
        <v>50000</v>
      </c>
      <c r="F51" s="88">
        <f>Buget_04!E51</f>
        <v>50000</v>
      </c>
      <c r="G51" s="88">
        <f>Buget_04!F51</f>
        <v>0</v>
      </c>
      <c r="H51" s="88">
        <f>Buget_04!G51</f>
        <v>0</v>
      </c>
      <c r="I51" s="110" t="s">
        <v>241</v>
      </c>
      <c r="J51" s="106"/>
      <c r="K51" s="111"/>
      <c r="L51" s="112"/>
      <c r="M51" s="112"/>
      <c r="N51" s="106"/>
      <c r="O51" s="111"/>
      <c r="P51" s="112"/>
      <c r="Q51" s="112"/>
      <c r="R51" s="106"/>
      <c r="S51" s="111"/>
      <c r="T51" s="112"/>
      <c r="U51" s="112"/>
      <c r="V51" s="106"/>
      <c r="W51" s="111"/>
      <c r="X51" s="112"/>
      <c r="Y51" s="112" t="s">
        <v>74</v>
      </c>
      <c r="Z51" s="106" t="s">
        <v>74</v>
      </c>
      <c r="AA51" s="111"/>
      <c r="AB51" s="112"/>
      <c r="AC51" s="112" t="s">
        <v>74</v>
      </c>
      <c r="AD51" s="106" t="s">
        <v>74</v>
      </c>
    </row>
    <row r="52" spans="1:30" ht="22.5" customHeight="1" thickBot="1" x14ac:dyDescent="0.3">
      <c r="B52" s="171" t="s">
        <v>238</v>
      </c>
      <c r="C52" s="172"/>
      <c r="D52" s="172"/>
      <c r="E52" s="114">
        <f>E36+E6</f>
        <v>5248927.5</v>
      </c>
      <c r="F52" s="114">
        <f t="shared" ref="F52:H52" si="9">F36+F6</f>
        <v>3313215</v>
      </c>
      <c r="G52" s="114">
        <f t="shared" si="9"/>
        <v>0</v>
      </c>
      <c r="H52" s="114">
        <f t="shared" si="9"/>
        <v>1935712.5</v>
      </c>
      <c r="I52" s="115"/>
      <c r="J52" s="116"/>
      <c r="K52" s="117"/>
      <c r="L52" s="118"/>
      <c r="M52" s="118"/>
      <c r="N52" s="116"/>
      <c r="O52" s="117"/>
      <c r="P52" s="118"/>
      <c r="Q52" s="118"/>
      <c r="R52" s="116"/>
      <c r="S52" s="117"/>
      <c r="T52" s="118"/>
      <c r="U52" s="118"/>
      <c r="V52" s="116"/>
      <c r="W52" s="117"/>
      <c r="X52" s="118"/>
      <c r="Y52" s="118"/>
      <c r="Z52" s="116"/>
      <c r="AA52" s="117"/>
      <c r="AB52" s="118"/>
      <c r="AC52" s="118"/>
      <c r="AD52" s="116"/>
    </row>
    <row r="53" spans="1:30" x14ac:dyDescent="0.25">
      <c r="B53" s="113"/>
      <c r="C53" s="119"/>
      <c r="D53" s="107"/>
      <c r="E53" s="120"/>
      <c r="F53" s="120"/>
      <c r="G53" s="120"/>
      <c r="H53" s="120"/>
      <c r="I53" s="113"/>
      <c r="J53" s="113"/>
      <c r="K53" s="113"/>
      <c r="L53" s="113"/>
      <c r="M53" s="113"/>
      <c r="N53" s="113"/>
      <c r="O53" s="113"/>
      <c r="P53" s="113"/>
      <c r="Q53" s="113"/>
      <c r="R53" s="113"/>
      <c r="S53" s="113"/>
      <c r="T53" s="113"/>
      <c r="U53" s="113"/>
      <c r="V53" s="113"/>
      <c r="W53" s="113"/>
      <c r="X53" s="113"/>
      <c r="Y53" s="113"/>
      <c r="Z53" s="113"/>
      <c r="AA53" s="113"/>
      <c r="AB53" s="113"/>
      <c r="AC53" s="113"/>
      <c r="AD53" s="113"/>
    </row>
    <row r="54" spans="1:30" x14ac:dyDescent="0.25">
      <c r="B54" s="113"/>
      <c r="C54" s="119"/>
      <c r="D54" s="111"/>
      <c r="E54" s="111"/>
      <c r="F54" s="111"/>
      <c r="G54" s="111"/>
      <c r="H54" s="111"/>
      <c r="I54" s="113"/>
      <c r="J54" s="113"/>
      <c r="K54" s="113"/>
      <c r="L54" s="113"/>
      <c r="M54" s="113"/>
      <c r="N54" s="113"/>
      <c r="O54" s="113"/>
      <c r="P54" s="113"/>
      <c r="Q54" s="113"/>
      <c r="R54" s="113"/>
      <c r="S54" s="113"/>
      <c r="T54" s="113"/>
      <c r="U54" s="113"/>
      <c r="V54" s="113"/>
      <c r="W54" s="113"/>
      <c r="X54" s="113"/>
      <c r="Y54" s="113"/>
      <c r="Z54" s="113"/>
      <c r="AA54" s="113"/>
      <c r="AB54" s="113"/>
      <c r="AC54" s="113"/>
      <c r="AD54" s="113"/>
    </row>
  </sheetData>
  <mergeCells count="11">
    <mergeCell ref="AA3:AD3"/>
    <mergeCell ref="B2:B4"/>
    <mergeCell ref="C2:C4"/>
    <mergeCell ref="D2:D4"/>
    <mergeCell ref="E2:H2"/>
    <mergeCell ref="E3:H3"/>
    <mergeCell ref="B52:D52"/>
    <mergeCell ref="K3:N3"/>
    <mergeCell ref="O3:R3"/>
    <mergeCell ref="S3:V3"/>
    <mergeCell ref="W3:Z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6"/>
  <sheetViews>
    <sheetView zoomScale="60" zoomScaleNormal="60" workbookViewId="0">
      <selection activeCell="V49" sqref="V49"/>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2" spans="2:4" x14ac:dyDescent="0.25">
      <c r="B2" t="s">
        <v>78</v>
      </c>
    </row>
    <row r="3" spans="2:4" x14ac:dyDescent="0.25">
      <c r="B3" t="s">
        <v>139</v>
      </c>
    </row>
    <row r="4" spans="2:4" x14ac:dyDescent="0.25">
      <c r="B4" t="s">
        <v>142</v>
      </c>
    </row>
    <row r="5" spans="2:4" x14ac:dyDescent="0.25">
      <c r="B5" s="1" t="s">
        <v>150</v>
      </c>
    </row>
    <row r="6" spans="2:4" x14ac:dyDescent="0.25">
      <c r="B6" s="135"/>
    </row>
    <row r="7" spans="2:4" x14ac:dyDescent="0.25">
      <c r="B7">
        <v>2023</v>
      </c>
    </row>
    <row r="8" spans="2:4" x14ac:dyDescent="0.25">
      <c r="B8" s="26" t="s">
        <v>133</v>
      </c>
      <c r="C8" s="51"/>
    </row>
    <row r="9" spans="2:4" x14ac:dyDescent="0.25">
      <c r="B9" s="26"/>
      <c r="C9" s="51"/>
    </row>
    <row r="10" spans="2:4" ht="15.75" thickBot="1" x14ac:dyDescent="0.3">
      <c r="B10" s="26"/>
      <c r="C10" s="51"/>
    </row>
    <row r="11" spans="2:4" ht="15.75" hidden="1" customHeight="1" x14ac:dyDescent="0.25">
      <c r="B11" s="4" t="s">
        <v>15</v>
      </c>
      <c r="C11" s="7" t="s">
        <v>9</v>
      </c>
      <c r="D11" s="9">
        <f>1+D14</f>
        <v>1</v>
      </c>
    </row>
    <row r="12" spans="2:4" ht="15.75" hidden="1" customHeight="1" x14ac:dyDescent="0.25">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46</v>
      </c>
      <c r="C23" s="8"/>
      <c r="D23" s="2"/>
      <c r="E23" s="2"/>
      <c r="F23" s="2"/>
    </row>
    <row r="24" spans="1:6" ht="15.75" hidden="1" thickBot="1" x14ac:dyDescent="0.3">
      <c r="A24" t="str">
        <f>re!B2</f>
        <v>Curs schimb MDL/EUR (şfîrşit an 2020)</v>
      </c>
      <c r="C24" s="7"/>
      <c r="D24" s="18">
        <f>re!C2</f>
        <v>21.5</v>
      </c>
    </row>
    <row r="25" spans="1:6" ht="15.75" hidden="1" thickBot="1" x14ac:dyDescent="0.3">
      <c r="A25" t="str">
        <f>re!B3</f>
        <v>Curs schimb MDL/USD (şfîrşit an 20205)</v>
      </c>
      <c r="C25" s="7"/>
      <c r="D25" s="18">
        <f>re!C3</f>
        <v>20</v>
      </c>
    </row>
    <row r="26" spans="1:6" ht="15.75" hidden="1" thickBot="1" x14ac:dyDescent="0.3">
      <c r="C26" s="7"/>
      <c r="D26" s="7" t="s">
        <v>12</v>
      </c>
      <c r="E26" s="7" t="s">
        <v>10</v>
      </c>
      <c r="F26" s="7" t="s">
        <v>11</v>
      </c>
    </row>
    <row r="27" spans="1:6" ht="15.75" hidden="1" thickBot="1" x14ac:dyDescent="0.3">
      <c r="B27" s="4" t="s">
        <v>23</v>
      </c>
      <c r="C27" s="7" t="s">
        <v>1</v>
      </c>
      <c r="D27" s="9">
        <f>re!C6*D24</f>
        <v>8600</v>
      </c>
      <c r="F27" s="10">
        <f>D27*E27</f>
        <v>0</v>
      </c>
    </row>
    <row r="28" spans="1:6" ht="15.75" hidden="1" thickBot="1" x14ac:dyDescent="0.3">
      <c r="B28" s="4" t="s">
        <v>2</v>
      </c>
      <c r="C28" s="7" t="s">
        <v>1</v>
      </c>
      <c r="D28" s="9">
        <f>re!C8*D24</f>
        <v>2150</v>
      </c>
      <c r="F28" s="10">
        <f>D28*E28</f>
        <v>0</v>
      </c>
    </row>
    <row r="29" spans="1:6" ht="15.75" hidden="1" thickBot="1" x14ac:dyDescent="0.3">
      <c r="B29" s="4" t="s">
        <v>3</v>
      </c>
      <c r="C29" s="7" t="s">
        <v>1</v>
      </c>
      <c r="D29" s="9">
        <f>re!C9*D24</f>
        <v>1075</v>
      </c>
      <c r="F29" s="10">
        <f>D29*E29</f>
        <v>0</v>
      </c>
    </row>
    <row r="30" spans="1:6" ht="15.75" hidden="1" thickBot="1" x14ac:dyDescent="0.3">
      <c r="B30" s="4" t="s">
        <v>4</v>
      </c>
      <c r="C30" s="7" t="s">
        <v>6</v>
      </c>
      <c r="D30" s="9">
        <f>re!C10*D24</f>
        <v>6450</v>
      </c>
      <c r="F30" s="10">
        <f>D30*E30</f>
        <v>0</v>
      </c>
    </row>
    <row r="31" spans="1:6" ht="15.75" hidden="1" thickBot="1" x14ac:dyDescent="0.3">
      <c r="B31" s="4"/>
      <c r="C31" s="7"/>
      <c r="D31" s="9"/>
      <c r="F31" s="10"/>
    </row>
    <row r="32" spans="1:6" ht="15.75" hidden="1" thickBot="1" x14ac:dyDescent="0.3">
      <c r="B32" s="4" t="s">
        <v>24</v>
      </c>
      <c r="C32" s="7" t="s">
        <v>29</v>
      </c>
      <c r="D32" s="9">
        <f>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re!C11*D24</f>
        <v>3225</v>
      </c>
      <c r="F39" s="10">
        <f>D39*E39</f>
        <v>0</v>
      </c>
    </row>
    <row r="40" spans="2:30" ht="15.75" hidden="1" thickBot="1" x14ac:dyDescent="0.3">
      <c r="B40" s="4" t="s">
        <v>5</v>
      </c>
      <c r="C40" s="7" t="s">
        <v>35</v>
      </c>
      <c r="D40" s="19">
        <f>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75</v>
      </c>
      <c r="C46" s="8"/>
      <c r="D46" s="2"/>
      <c r="E46" s="2"/>
      <c r="F46" s="2"/>
      <c r="G46" s="203" t="s">
        <v>68</v>
      </c>
      <c r="H46" s="204"/>
      <c r="I46" s="204"/>
      <c r="J46" s="205"/>
      <c r="K46" s="185">
        <v>2021</v>
      </c>
      <c r="L46" s="186"/>
      <c r="M46" s="186"/>
      <c r="N46" s="187"/>
      <c r="O46" s="185">
        <v>2022</v>
      </c>
      <c r="P46" s="186"/>
      <c r="Q46" s="186"/>
      <c r="R46" s="187"/>
      <c r="S46" s="185">
        <v>2023</v>
      </c>
      <c r="T46" s="186"/>
      <c r="U46" s="186"/>
      <c r="V46" s="187"/>
      <c r="W46" s="185">
        <v>2024</v>
      </c>
      <c r="X46" s="186"/>
      <c r="Y46" s="186"/>
      <c r="Z46" s="187"/>
      <c r="AA46" s="185">
        <v>2025</v>
      </c>
      <c r="AB46" s="186"/>
      <c r="AC46" s="186"/>
      <c r="AD46" s="187"/>
    </row>
    <row r="47" spans="2:30" ht="16.5" thickTop="1" thickBot="1" x14ac:dyDescent="0.3">
      <c r="C47" s="7"/>
      <c r="G47" s="140" t="s">
        <v>39</v>
      </c>
      <c r="H47" s="141" t="s">
        <v>96</v>
      </c>
      <c r="I47" s="141" t="s">
        <v>66</v>
      </c>
      <c r="J47" s="142" t="s">
        <v>65</v>
      </c>
      <c r="K47" s="77" t="s">
        <v>39</v>
      </c>
      <c r="L47" s="34" t="s">
        <v>96</v>
      </c>
      <c r="M47" s="34" t="s">
        <v>66</v>
      </c>
      <c r="N47" s="36" t="s">
        <v>65</v>
      </c>
      <c r="O47" s="84" t="s">
        <v>39</v>
      </c>
      <c r="P47" s="34" t="s">
        <v>96</v>
      </c>
      <c r="Q47" s="44" t="s">
        <v>66</v>
      </c>
      <c r="R47" s="38" t="s">
        <v>65</v>
      </c>
      <c r="S47" s="40" t="s">
        <v>39</v>
      </c>
      <c r="T47" s="27" t="s">
        <v>96</v>
      </c>
      <c r="U47" s="27" t="s">
        <v>66</v>
      </c>
      <c r="V47" s="41" t="s">
        <v>65</v>
      </c>
      <c r="W47" s="43" t="s">
        <v>39</v>
      </c>
      <c r="X47" s="27" t="s">
        <v>96</v>
      </c>
      <c r="Y47" s="27" t="s">
        <v>66</v>
      </c>
      <c r="Z47" s="41" t="s">
        <v>65</v>
      </c>
      <c r="AA47" s="43" t="s">
        <v>39</v>
      </c>
      <c r="AB47" s="27" t="s">
        <v>96</v>
      </c>
      <c r="AC47" s="39" t="s">
        <v>66</v>
      </c>
      <c r="AD47" s="65" t="s">
        <v>65</v>
      </c>
    </row>
    <row r="48" spans="2:30" x14ac:dyDescent="0.25">
      <c r="C48" s="7"/>
      <c r="D48" s="7" t="s">
        <v>12</v>
      </c>
      <c r="E48" s="7" t="s">
        <v>10</v>
      </c>
      <c r="F48" s="7" t="s">
        <v>11</v>
      </c>
      <c r="G48" s="151"/>
      <c r="H48" s="144"/>
      <c r="I48" s="144"/>
      <c r="J48" s="145"/>
      <c r="K48" s="78"/>
      <c r="L48" s="60"/>
      <c r="M48" s="60"/>
      <c r="N48" s="62"/>
      <c r="O48" s="83"/>
      <c r="P48" s="60"/>
      <c r="Q48" s="60"/>
      <c r="R48" s="62"/>
      <c r="S48" s="64"/>
      <c r="T48" s="60"/>
      <c r="U48" s="57"/>
      <c r="V48" s="62"/>
      <c r="W48" s="64"/>
      <c r="X48" s="60"/>
      <c r="Y48" s="60"/>
      <c r="Z48" s="62"/>
      <c r="AA48" s="64"/>
      <c r="AB48" s="60"/>
      <c r="AC48" s="60"/>
      <c r="AD48" s="62"/>
    </row>
    <row r="49" spans="2:30" x14ac:dyDescent="0.25">
      <c r="B49" s="4" t="s">
        <v>220</v>
      </c>
      <c r="C49" s="7" t="s">
        <v>1</v>
      </c>
      <c r="D49" s="9">
        <v>2500</v>
      </c>
      <c r="E49">
        <v>25</v>
      </c>
      <c r="F49" s="53">
        <f>D49*E49</f>
        <v>62500</v>
      </c>
      <c r="G49" s="152">
        <f>SUM(H49:J49)</f>
        <v>62500</v>
      </c>
      <c r="H49" s="147">
        <f>L49+P49+T49+X49+AB49</f>
        <v>0</v>
      </c>
      <c r="I49" s="147">
        <f>M49+Q49+U49+Y49+AC49</f>
        <v>0</v>
      </c>
      <c r="J49" s="148">
        <f>N49+R49+V49+Z49+AD49</f>
        <v>62500</v>
      </c>
      <c r="K49" s="79">
        <f>SUM(L49:N49)</f>
        <v>0</v>
      </c>
      <c r="L49" s="73"/>
      <c r="M49" s="73"/>
      <c r="N49" s="69"/>
      <c r="O49" s="79">
        <f t="shared" ref="O49:O62" si="0">SUM(P49:R49)</f>
        <v>0</v>
      </c>
      <c r="P49" s="73"/>
      <c r="Q49" s="73"/>
      <c r="R49" s="69"/>
      <c r="S49" s="76">
        <f>SUM(T49:V49)</f>
        <v>62500</v>
      </c>
      <c r="T49" s="73"/>
      <c r="U49" s="70"/>
      <c r="V49" s="69">
        <f>F49</f>
        <v>62500</v>
      </c>
      <c r="W49" s="76"/>
      <c r="X49" s="73"/>
      <c r="Y49" s="73"/>
      <c r="Z49" s="69"/>
      <c r="AA49" s="76"/>
      <c r="AB49" s="73"/>
      <c r="AC49" s="73"/>
      <c r="AD49" s="69"/>
    </row>
    <row r="50" spans="2:30" x14ac:dyDescent="0.25">
      <c r="B50" s="4" t="s">
        <v>4</v>
      </c>
      <c r="C50" s="7" t="s">
        <v>6</v>
      </c>
      <c r="D50" s="9"/>
      <c r="E50">
        <v>0</v>
      </c>
      <c r="F50" s="53">
        <f>D50*E50</f>
        <v>0</v>
      </c>
      <c r="G50" s="152">
        <f t="shared" ref="G50:G62" si="1">SUM(H50:J50)</f>
        <v>0</v>
      </c>
      <c r="H50" s="147">
        <f t="shared" ref="H50:J62" si="2">L50+P50+T50+X50+AB50</f>
        <v>0</v>
      </c>
      <c r="I50" s="147">
        <f t="shared" si="2"/>
        <v>0</v>
      </c>
      <c r="J50" s="148">
        <f t="shared" si="2"/>
        <v>0</v>
      </c>
      <c r="K50" s="79">
        <f t="shared" ref="K50:K62" si="3">SUM(L50:N50)</f>
        <v>0</v>
      </c>
      <c r="L50" s="73"/>
      <c r="M50" s="73"/>
      <c r="N50" s="69">
        <f t="shared" ref="N50:N57" si="4">F50</f>
        <v>0</v>
      </c>
      <c r="O50" s="79">
        <f t="shared" si="0"/>
        <v>0</v>
      </c>
      <c r="P50" s="73"/>
      <c r="Q50" s="73"/>
      <c r="R50" s="69">
        <f t="shared" ref="R50:R57" si="5">F50</f>
        <v>0</v>
      </c>
      <c r="S50" s="76">
        <f t="shared" ref="S50:S62" si="6">SUM(T50:V50)</f>
        <v>0</v>
      </c>
      <c r="T50" s="73"/>
      <c r="U50" s="70"/>
      <c r="V50" s="69"/>
      <c r="W50" s="76"/>
      <c r="X50" s="73"/>
      <c r="Y50" s="73"/>
      <c r="Z50" s="69"/>
      <c r="AA50" s="76"/>
      <c r="AB50" s="73"/>
      <c r="AC50" s="73"/>
      <c r="AD50" s="69"/>
    </row>
    <row r="51" spans="2:30" x14ac:dyDescent="0.25">
      <c r="B51" s="4"/>
      <c r="C51" s="7"/>
      <c r="D51" s="9"/>
      <c r="F51" s="53"/>
      <c r="G51" s="152">
        <f t="shared" si="1"/>
        <v>0</v>
      </c>
      <c r="H51" s="147">
        <f t="shared" si="2"/>
        <v>0</v>
      </c>
      <c r="I51" s="147">
        <f t="shared" si="2"/>
        <v>0</v>
      </c>
      <c r="J51" s="148">
        <f t="shared" si="2"/>
        <v>0</v>
      </c>
      <c r="K51" s="79">
        <f t="shared" si="3"/>
        <v>0</v>
      </c>
      <c r="L51" s="73"/>
      <c r="M51" s="73"/>
      <c r="N51" s="69">
        <f t="shared" si="4"/>
        <v>0</v>
      </c>
      <c r="O51" s="79">
        <f t="shared" si="0"/>
        <v>0</v>
      </c>
      <c r="P51" s="73"/>
      <c r="Q51" s="73"/>
      <c r="R51" s="69">
        <f t="shared" si="5"/>
        <v>0</v>
      </c>
      <c r="S51" s="76">
        <f t="shared" si="6"/>
        <v>0</v>
      </c>
      <c r="T51" s="73"/>
      <c r="U51" s="70"/>
      <c r="V51" s="69"/>
      <c r="W51" s="76"/>
      <c r="X51" s="73"/>
      <c r="Y51" s="73"/>
      <c r="Z51" s="69"/>
      <c r="AA51" s="76"/>
      <c r="AB51" s="73"/>
      <c r="AC51" s="73"/>
      <c r="AD51" s="69"/>
    </row>
    <row r="52" spans="2:30" x14ac:dyDescent="0.25">
      <c r="B52" s="4" t="s">
        <v>123</v>
      </c>
      <c r="C52" s="7" t="s">
        <v>29</v>
      </c>
      <c r="D52" s="9">
        <v>2500</v>
      </c>
      <c r="F52" s="53">
        <f>D52*E52</f>
        <v>0</v>
      </c>
      <c r="G52" s="152">
        <f t="shared" si="1"/>
        <v>0</v>
      </c>
      <c r="H52" s="147">
        <f t="shared" si="2"/>
        <v>0</v>
      </c>
      <c r="I52" s="147">
        <f t="shared" si="2"/>
        <v>0</v>
      </c>
      <c r="J52" s="148">
        <f t="shared" si="2"/>
        <v>0</v>
      </c>
      <c r="K52" s="79">
        <f t="shared" si="3"/>
        <v>0</v>
      </c>
      <c r="L52" s="73"/>
      <c r="M52" s="73"/>
      <c r="N52" s="69"/>
      <c r="O52" s="79">
        <f t="shared" si="0"/>
        <v>0</v>
      </c>
      <c r="P52" s="73"/>
      <c r="Q52" s="73"/>
      <c r="R52" s="69"/>
      <c r="S52" s="76">
        <f t="shared" si="6"/>
        <v>0</v>
      </c>
      <c r="T52" s="73"/>
      <c r="U52" s="70"/>
      <c r="V52" s="69">
        <f>D52*E52</f>
        <v>0</v>
      </c>
      <c r="W52" s="76"/>
      <c r="X52" s="73"/>
      <c r="Y52" s="73"/>
      <c r="Z52" s="69"/>
      <c r="AA52" s="76"/>
      <c r="AB52" s="73"/>
      <c r="AC52" s="73"/>
      <c r="AD52" s="69"/>
    </row>
    <row r="53" spans="2:30" x14ac:dyDescent="0.25">
      <c r="B53" s="4" t="s">
        <v>26</v>
      </c>
      <c r="C53" s="7" t="s">
        <v>29</v>
      </c>
      <c r="D53" s="9">
        <v>1000</v>
      </c>
      <c r="F53" s="53">
        <f>D53*E53</f>
        <v>0</v>
      </c>
      <c r="G53" s="152">
        <f t="shared" si="1"/>
        <v>0</v>
      </c>
      <c r="H53" s="147"/>
      <c r="I53" s="147">
        <f t="shared" si="2"/>
        <v>0</v>
      </c>
      <c r="J53" s="148">
        <f>F53</f>
        <v>0</v>
      </c>
      <c r="K53" s="79">
        <f t="shared" si="3"/>
        <v>0</v>
      </c>
      <c r="L53" s="73"/>
      <c r="M53" s="73"/>
      <c r="N53" s="69"/>
      <c r="O53" s="79">
        <f t="shared" si="0"/>
        <v>0</v>
      </c>
      <c r="P53" s="73"/>
      <c r="Q53" s="73"/>
      <c r="R53" s="69"/>
      <c r="S53" s="76">
        <f t="shared" si="6"/>
        <v>0</v>
      </c>
      <c r="T53" s="73"/>
      <c r="U53" s="70"/>
      <c r="V53" s="69"/>
      <c r="W53" s="76"/>
      <c r="X53" s="73"/>
      <c r="Y53" s="73"/>
      <c r="Z53" s="69"/>
      <c r="AA53" s="76"/>
      <c r="AB53" s="73"/>
      <c r="AC53" s="73"/>
      <c r="AD53" s="69"/>
    </row>
    <row r="54" spans="2:30" x14ac:dyDescent="0.25">
      <c r="B54" s="4"/>
      <c r="C54" s="7"/>
      <c r="D54" s="9"/>
      <c r="F54" s="53"/>
      <c r="G54" s="152">
        <f t="shared" si="1"/>
        <v>0</v>
      </c>
      <c r="H54" s="147">
        <f t="shared" si="2"/>
        <v>0</v>
      </c>
      <c r="I54" s="147">
        <f t="shared" si="2"/>
        <v>0</v>
      </c>
      <c r="J54" s="148">
        <f t="shared" si="2"/>
        <v>0</v>
      </c>
      <c r="K54" s="79">
        <f t="shared" si="3"/>
        <v>0</v>
      </c>
      <c r="L54" s="73"/>
      <c r="M54" s="73"/>
      <c r="N54" s="69">
        <f t="shared" si="4"/>
        <v>0</v>
      </c>
      <c r="O54" s="79">
        <f t="shared" si="0"/>
        <v>0</v>
      </c>
      <c r="P54" s="73"/>
      <c r="Q54" s="73"/>
      <c r="R54" s="69">
        <f t="shared" si="5"/>
        <v>0</v>
      </c>
      <c r="S54" s="76">
        <f t="shared" si="6"/>
        <v>0</v>
      </c>
      <c r="T54" s="73"/>
      <c r="U54" s="70"/>
      <c r="V54" s="69"/>
      <c r="W54" s="76"/>
      <c r="X54" s="73"/>
      <c r="Y54" s="73"/>
      <c r="Z54" s="69"/>
      <c r="AA54" s="76"/>
      <c r="AB54" s="73"/>
      <c r="AC54" s="73"/>
      <c r="AD54" s="69"/>
    </row>
    <row r="55" spans="2:30" x14ac:dyDescent="0.25">
      <c r="B55" s="4" t="s">
        <v>124</v>
      </c>
      <c r="C55" s="7" t="s">
        <v>34</v>
      </c>
      <c r="D55" s="9">
        <v>2500</v>
      </c>
      <c r="F55" s="53">
        <f>D55*E55</f>
        <v>0</v>
      </c>
      <c r="G55" s="152">
        <f t="shared" si="1"/>
        <v>0</v>
      </c>
      <c r="H55" s="147"/>
      <c r="I55" s="147">
        <f t="shared" si="2"/>
        <v>0</v>
      </c>
      <c r="J55" s="148">
        <f>F55</f>
        <v>0</v>
      </c>
      <c r="K55" s="79"/>
      <c r="L55" s="73"/>
      <c r="M55" s="73"/>
      <c r="N55" s="69"/>
      <c r="O55" s="79">
        <f t="shared" si="0"/>
        <v>0</v>
      </c>
      <c r="P55" s="73"/>
      <c r="Q55" s="73"/>
      <c r="R55" s="69"/>
      <c r="S55" s="76">
        <f t="shared" si="6"/>
        <v>0</v>
      </c>
      <c r="T55" s="73"/>
      <c r="U55" s="70"/>
      <c r="V55" s="69"/>
      <c r="W55" s="76"/>
      <c r="X55" s="73"/>
      <c r="Y55" s="73"/>
      <c r="Z55" s="69"/>
      <c r="AA55" s="76"/>
      <c r="AB55" s="73"/>
      <c r="AC55" s="73"/>
      <c r="AD55" s="69"/>
    </row>
    <row r="56" spans="2:30" x14ac:dyDescent="0.25">
      <c r="B56" s="4" t="s">
        <v>125</v>
      </c>
      <c r="C56" s="7" t="s">
        <v>34</v>
      </c>
      <c r="D56" s="9">
        <v>8</v>
      </c>
      <c r="E56">
        <v>0</v>
      </c>
      <c r="F56" s="53">
        <f>D56*E56</f>
        <v>0</v>
      </c>
      <c r="G56" s="152">
        <f t="shared" si="1"/>
        <v>0</v>
      </c>
      <c r="H56" s="147">
        <f t="shared" si="2"/>
        <v>0</v>
      </c>
      <c r="I56" s="147">
        <f t="shared" si="2"/>
        <v>0</v>
      </c>
      <c r="J56" s="148">
        <f t="shared" si="2"/>
        <v>0</v>
      </c>
      <c r="K56" s="79">
        <f t="shared" si="3"/>
        <v>0</v>
      </c>
      <c r="L56" s="73">
        <f>F56</f>
        <v>0</v>
      </c>
      <c r="M56" s="73"/>
      <c r="N56" s="69">
        <f t="shared" si="4"/>
        <v>0</v>
      </c>
      <c r="O56" s="79">
        <f t="shared" si="0"/>
        <v>0</v>
      </c>
      <c r="P56" s="73"/>
      <c r="Q56" s="73"/>
      <c r="R56" s="69">
        <f t="shared" si="5"/>
        <v>0</v>
      </c>
      <c r="S56" s="76">
        <f t="shared" si="6"/>
        <v>0</v>
      </c>
      <c r="T56" s="73"/>
      <c r="U56" s="70"/>
      <c r="V56" s="69"/>
      <c r="W56" s="76"/>
      <c r="X56" s="73"/>
      <c r="Y56" s="73"/>
      <c r="Z56" s="69"/>
      <c r="AA56" s="76"/>
      <c r="AB56" s="73"/>
      <c r="AC56" s="73"/>
      <c r="AD56" s="69"/>
    </row>
    <row r="57" spans="2:30" x14ac:dyDescent="0.25">
      <c r="B57" s="4"/>
      <c r="C57" s="7"/>
      <c r="D57" s="9"/>
      <c r="F57" s="53"/>
      <c r="G57" s="152">
        <f t="shared" si="1"/>
        <v>0</v>
      </c>
      <c r="H57" s="147">
        <f t="shared" si="2"/>
        <v>0</v>
      </c>
      <c r="I57" s="147">
        <f t="shared" si="2"/>
        <v>0</v>
      </c>
      <c r="J57" s="148">
        <f t="shared" si="2"/>
        <v>0</v>
      </c>
      <c r="K57" s="79">
        <f t="shared" si="3"/>
        <v>0</v>
      </c>
      <c r="L57" s="73"/>
      <c r="M57" s="73"/>
      <c r="N57" s="69">
        <f t="shared" si="4"/>
        <v>0</v>
      </c>
      <c r="O57" s="79">
        <f t="shared" si="0"/>
        <v>0</v>
      </c>
      <c r="P57" s="73"/>
      <c r="Q57" s="73"/>
      <c r="R57" s="69">
        <f t="shared" si="5"/>
        <v>0</v>
      </c>
      <c r="S57" s="76">
        <f t="shared" si="6"/>
        <v>0</v>
      </c>
      <c r="T57" s="73"/>
      <c r="U57" s="70"/>
      <c r="V57" s="69"/>
      <c r="W57" s="76"/>
      <c r="X57" s="73"/>
      <c r="Y57" s="73"/>
      <c r="Z57" s="69"/>
      <c r="AA57" s="76"/>
      <c r="AB57" s="73"/>
      <c r="AC57" s="73"/>
      <c r="AD57" s="69"/>
    </row>
    <row r="58" spans="2:30" x14ac:dyDescent="0.25">
      <c r="B58" s="4" t="s">
        <v>76</v>
      </c>
      <c r="C58" s="7" t="s">
        <v>31</v>
      </c>
      <c r="D58" s="9">
        <v>2500</v>
      </c>
      <c r="E58" s="52">
        <v>6</v>
      </c>
      <c r="F58" s="53">
        <f>D58*E58</f>
        <v>15000</v>
      </c>
      <c r="G58" s="152">
        <f t="shared" si="1"/>
        <v>15000</v>
      </c>
      <c r="H58" s="147">
        <f t="shared" si="2"/>
        <v>0</v>
      </c>
      <c r="I58" s="147">
        <f t="shared" si="2"/>
        <v>0</v>
      </c>
      <c r="J58" s="148">
        <f t="shared" si="2"/>
        <v>15000</v>
      </c>
      <c r="K58" s="79">
        <f t="shared" si="3"/>
        <v>0</v>
      </c>
      <c r="L58" s="73"/>
      <c r="M58" s="73"/>
      <c r="N58" s="69"/>
      <c r="O58" s="79">
        <f t="shared" si="0"/>
        <v>0</v>
      </c>
      <c r="P58" s="73"/>
      <c r="Q58" s="73"/>
      <c r="R58" s="69"/>
      <c r="S58" s="76">
        <f t="shared" si="6"/>
        <v>15000</v>
      </c>
      <c r="T58" s="73"/>
      <c r="U58" s="70"/>
      <c r="V58" s="69">
        <f>F58</f>
        <v>15000</v>
      </c>
      <c r="W58" s="76"/>
      <c r="X58" s="73"/>
      <c r="Y58" s="73"/>
      <c r="Z58" s="69"/>
      <c r="AA58" s="76"/>
      <c r="AB58" s="73"/>
      <c r="AC58" s="73"/>
      <c r="AD58" s="69"/>
    </row>
    <row r="59" spans="2:30" x14ac:dyDescent="0.25">
      <c r="B59" s="4" t="s">
        <v>32</v>
      </c>
      <c r="C59" s="7" t="s">
        <v>35</v>
      </c>
      <c r="D59" s="19">
        <v>400</v>
      </c>
      <c r="E59">
        <v>6</v>
      </c>
      <c r="F59" s="53">
        <f>D59*E59</f>
        <v>2400</v>
      </c>
      <c r="G59" s="152">
        <f t="shared" si="1"/>
        <v>2400</v>
      </c>
      <c r="H59" s="147">
        <f t="shared" si="2"/>
        <v>0</v>
      </c>
      <c r="I59" s="147">
        <f t="shared" si="2"/>
        <v>0</v>
      </c>
      <c r="J59" s="148">
        <f t="shared" si="2"/>
        <v>2400</v>
      </c>
      <c r="K59" s="79">
        <f t="shared" si="3"/>
        <v>0</v>
      </c>
      <c r="L59" s="73"/>
      <c r="M59" s="73"/>
      <c r="N59" s="69"/>
      <c r="O59" s="79">
        <f t="shared" si="0"/>
        <v>0</v>
      </c>
      <c r="P59" s="73"/>
      <c r="Q59" s="73"/>
      <c r="R59" s="69"/>
      <c r="S59" s="76">
        <f t="shared" si="6"/>
        <v>2400</v>
      </c>
      <c r="T59" s="73"/>
      <c r="U59" s="70"/>
      <c r="V59" s="69">
        <f t="shared" ref="V59:V62" si="7">F59</f>
        <v>2400</v>
      </c>
      <c r="W59" s="76"/>
      <c r="X59" s="73"/>
      <c r="Y59" s="73"/>
      <c r="Z59" s="69"/>
      <c r="AA59" s="76"/>
      <c r="AB59" s="73"/>
      <c r="AC59" s="73"/>
      <c r="AD59" s="69"/>
    </row>
    <row r="60" spans="2:30" x14ac:dyDescent="0.25">
      <c r="B60" s="4" t="s">
        <v>5</v>
      </c>
      <c r="C60" s="7" t="s">
        <v>35</v>
      </c>
      <c r="D60" s="19">
        <v>400</v>
      </c>
      <c r="E60">
        <v>6</v>
      </c>
      <c r="F60" s="53">
        <f>D60*E60</f>
        <v>2400</v>
      </c>
      <c r="G60" s="152">
        <f t="shared" si="1"/>
        <v>2400</v>
      </c>
      <c r="H60" s="147">
        <f t="shared" si="2"/>
        <v>0</v>
      </c>
      <c r="I60" s="147">
        <f t="shared" si="2"/>
        <v>0</v>
      </c>
      <c r="J60" s="148">
        <f t="shared" si="2"/>
        <v>2400</v>
      </c>
      <c r="K60" s="79">
        <f t="shared" si="3"/>
        <v>0</v>
      </c>
      <c r="L60" s="73"/>
      <c r="M60" s="73"/>
      <c r="N60" s="69"/>
      <c r="O60" s="79">
        <f t="shared" si="0"/>
        <v>0</v>
      </c>
      <c r="P60" s="73"/>
      <c r="Q60" s="73"/>
      <c r="R60" s="69"/>
      <c r="S60" s="76">
        <f t="shared" si="6"/>
        <v>2400</v>
      </c>
      <c r="T60" s="73"/>
      <c r="U60" s="70"/>
      <c r="V60" s="69">
        <f t="shared" si="7"/>
        <v>2400</v>
      </c>
      <c r="W60" s="76"/>
      <c r="X60" s="73"/>
      <c r="Y60" s="73"/>
      <c r="Z60" s="69"/>
      <c r="AA60" s="76"/>
      <c r="AB60" s="73"/>
      <c r="AC60" s="73"/>
      <c r="AD60" s="69"/>
    </row>
    <row r="61" spans="2:30" x14ac:dyDescent="0.25">
      <c r="B61" s="4" t="s">
        <v>30</v>
      </c>
      <c r="C61" s="7" t="s">
        <v>29</v>
      </c>
      <c r="D61" s="9">
        <v>40</v>
      </c>
      <c r="E61">
        <v>6</v>
      </c>
      <c r="F61" s="53">
        <f>D61*E61</f>
        <v>240</v>
      </c>
      <c r="G61" s="152">
        <f t="shared" si="1"/>
        <v>240</v>
      </c>
      <c r="H61" s="147">
        <f t="shared" si="2"/>
        <v>0</v>
      </c>
      <c r="I61" s="147">
        <f t="shared" si="2"/>
        <v>0</v>
      </c>
      <c r="J61" s="148">
        <f t="shared" si="2"/>
        <v>240</v>
      </c>
      <c r="K61" s="79">
        <f t="shared" si="3"/>
        <v>0</v>
      </c>
      <c r="L61" s="73"/>
      <c r="M61" s="73"/>
      <c r="N61" s="69"/>
      <c r="O61" s="79">
        <f t="shared" si="0"/>
        <v>0</v>
      </c>
      <c r="P61" s="73"/>
      <c r="Q61" s="73"/>
      <c r="R61" s="69"/>
      <c r="S61" s="76">
        <f t="shared" si="6"/>
        <v>240</v>
      </c>
      <c r="T61" s="73"/>
      <c r="U61" s="70"/>
      <c r="V61" s="69">
        <f t="shared" si="7"/>
        <v>240</v>
      </c>
      <c r="W61" s="76"/>
      <c r="X61" s="73"/>
      <c r="Y61" s="73"/>
      <c r="Z61" s="69"/>
      <c r="AA61" s="76"/>
      <c r="AB61" s="73"/>
      <c r="AC61" s="73"/>
      <c r="AD61" s="69"/>
    </row>
    <row r="62" spans="2:30" x14ac:dyDescent="0.25">
      <c r="B62" s="4" t="s">
        <v>7</v>
      </c>
      <c r="C62" s="7" t="s">
        <v>29</v>
      </c>
      <c r="D62" s="9">
        <v>40</v>
      </c>
      <c r="E62" s="52">
        <v>40</v>
      </c>
      <c r="F62" s="53">
        <f>D62*E62</f>
        <v>1600</v>
      </c>
      <c r="G62" s="152">
        <f t="shared" si="1"/>
        <v>1600</v>
      </c>
      <c r="H62" s="147">
        <f t="shared" si="2"/>
        <v>0</v>
      </c>
      <c r="I62" s="147">
        <f t="shared" si="2"/>
        <v>0</v>
      </c>
      <c r="J62" s="148">
        <f t="shared" si="2"/>
        <v>1600</v>
      </c>
      <c r="K62" s="79">
        <f t="shared" si="3"/>
        <v>0</v>
      </c>
      <c r="L62" s="73"/>
      <c r="M62" s="73"/>
      <c r="N62" s="69"/>
      <c r="O62" s="79">
        <f t="shared" si="0"/>
        <v>0</v>
      </c>
      <c r="P62" s="73"/>
      <c r="Q62" s="73"/>
      <c r="R62" s="69"/>
      <c r="S62" s="76">
        <f t="shared" si="6"/>
        <v>1600</v>
      </c>
      <c r="T62" s="73"/>
      <c r="U62" s="70"/>
      <c r="V62" s="69">
        <f t="shared" si="7"/>
        <v>1600</v>
      </c>
      <c r="W62" s="76"/>
      <c r="X62" s="73"/>
      <c r="Y62" s="73"/>
      <c r="Z62" s="69"/>
      <c r="AA62" s="76"/>
      <c r="AB62" s="73"/>
      <c r="AC62" s="73"/>
      <c r="AD62" s="69"/>
    </row>
    <row r="63" spans="2:30" ht="15.75" thickBot="1" x14ac:dyDescent="0.3">
      <c r="B63" s="4"/>
      <c r="F63" s="86"/>
      <c r="G63" s="152"/>
      <c r="H63" s="147"/>
      <c r="I63" s="147"/>
      <c r="J63" s="148"/>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87">
        <f t="shared" ref="F64:V64" si="8">SUM(F49:F62)</f>
        <v>84140</v>
      </c>
      <c r="G64" s="153">
        <f t="shared" si="8"/>
        <v>84140</v>
      </c>
      <c r="H64" s="154">
        <f t="shared" si="8"/>
        <v>0</v>
      </c>
      <c r="I64" s="154">
        <f t="shared" si="8"/>
        <v>0</v>
      </c>
      <c r="J64" s="154">
        <f t="shared" si="8"/>
        <v>84140</v>
      </c>
      <c r="K64" s="85">
        <f t="shared" si="8"/>
        <v>0</v>
      </c>
      <c r="L64" s="72">
        <f t="shared" si="8"/>
        <v>0</v>
      </c>
      <c r="M64" s="72">
        <f t="shared" si="8"/>
        <v>0</v>
      </c>
      <c r="N64" s="72">
        <f t="shared" si="8"/>
        <v>0</v>
      </c>
      <c r="O64" s="85">
        <f t="shared" si="8"/>
        <v>0</v>
      </c>
      <c r="P64" s="72">
        <f t="shared" si="8"/>
        <v>0</v>
      </c>
      <c r="Q64" s="72">
        <f t="shared" si="8"/>
        <v>0</v>
      </c>
      <c r="R64" s="72">
        <f t="shared" si="8"/>
        <v>0</v>
      </c>
      <c r="S64" s="72">
        <f t="shared" si="8"/>
        <v>84140</v>
      </c>
      <c r="T64" s="72">
        <f t="shared" si="8"/>
        <v>0</v>
      </c>
      <c r="U64" s="72">
        <f t="shared" si="8"/>
        <v>0</v>
      </c>
      <c r="V64" s="72">
        <f t="shared" si="8"/>
        <v>84140</v>
      </c>
      <c r="W64" s="74"/>
      <c r="X64" s="75"/>
      <c r="Y64" s="75"/>
      <c r="Z64" s="72"/>
      <c r="AA64" s="74"/>
      <c r="AB64" s="75"/>
      <c r="AC64" s="75"/>
      <c r="AD64" s="72"/>
    </row>
    <row r="65" spans="6:6" x14ac:dyDescent="0.25">
      <c r="F65" s="16"/>
    </row>
    <row r="66" spans="6:6" x14ac:dyDescent="0.25">
      <c r="F66" s="16"/>
    </row>
  </sheetData>
  <mergeCells count="6">
    <mergeCell ref="AA46:AD46"/>
    <mergeCell ref="G46:J46"/>
    <mergeCell ref="K46:N46"/>
    <mergeCell ref="O46:R46"/>
    <mergeCell ref="S46:V46"/>
    <mergeCell ref="W46:Z46"/>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zoomScale="60" zoomScaleNormal="60" workbookViewId="0">
      <selection activeCell="AB50" sqref="AB50"/>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1" spans="2:4" x14ac:dyDescent="0.25">
      <c r="B1" s="155"/>
    </row>
    <row r="2" spans="2:4" x14ac:dyDescent="0.25">
      <c r="B2" t="s">
        <v>78</v>
      </c>
    </row>
    <row r="3" spans="2:4" x14ac:dyDescent="0.25">
      <c r="B3" t="s">
        <v>139</v>
      </c>
    </row>
    <row r="4" spans="2:4" x14ac:dyDescent="0.25">
      <c r="B4" t="s">
        <v>142</v>
      </c>
    </row>
    <row r="5" spans="2:4" x14ac:dyDescent="0.25">
      <c r="B5" s="1" t="s">
        <v>151</v>
      </c>
    </row>
    <row r="6" spans="2:4" x14ac:dyDescent="0.25">
      <c r="B6" s="135"/>
    </row>
    <row r="7" spans="2:4" x14ac:dyDescent="0.25">
      <c r="B7">
        <v>2022</v>
      </c>
    </row>
    <row r="8" spans="2:4" x14ac:dyDescent="0.25">
      <c r="B8" s="26" t="s">
        <v>133</v>
      </c>
      <c r="C8" s="51"/>
    </row>
    <row r="9" spans="2:4" x14ac:dyDescent="0.25">
      <c r="B9" s="26"/>
      <c r="C9" s="51"/>
    </row>
    <row r="10" spans="2:4" ht="15.75" thickBot="1" x14ac:dyDescent="0.3">
      <c r="B10" s="26"/>
      <c r="C10" s="51"/>
    </row>
    <row r="11" spans="2:4" ht="15.75" hidden="1" customHeight="1" x14ac:dyDescent="0.25">
      <c r="B11" s="4" t="s">
        <v>15</v>
      </c>
      <c r="C11" s="7" t="s">
        <v>9</v>
      </c>
      <c r="D11" s="9">
        <f>1+D14</f>
        <v>1</v>
      </c>
    </row>
    <row r="12" spans="2:4" ht="15.75" hidden="1" customHeight="1" x14ac:dyDescent="0.25">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46</v>
      </c>
      <c r="C23" s="8"/>
      <c r="D23" s="2"/>
      <c r="E23" s="2"/>
      <c r="F23" s="2"/>
    </row>
    <row r="24" spans="1:6" ht="15.75" hidden="1" thickBot="1" x14ac:dyDescent="0.3">
      <c r="A24" t="str">
        <f>re!B2</f>
        <v>Curs schimb MDL/EUR (şfîrşit an 2020)</v>
      </c>
      <c r="C24" s="7"/>
      <c r="D24" s="18">
        <f>re!C2</f>
        <v>21.5</v>
      </c>
    </row>
    <row r="25" spans="1:6" ht="15.75" hidden="1" thickBot="1" x14ac:dyDescent="0.3">
      <c r="A25" t="str">
        <f>re!B3</f>
        <v>Curs schimb MDL/USD (şfîrşit an 20205)</v>
      </c>
      <c r="C25" s="7"/>
      <c r="D25" s="18">
        <f>re!C3</f>
        <v>20</v>
      </c>
    </row>
    <row r="26" spans="1:6" ht="15.75" hidden="1" thickBot="1" x14ac:dyDescent="0.3">
      <c r="C26" s="7"/>
      <c r="D26" s="7" t="s">
        <v>12</v>
      </c>
      <c r="E26" s="7" t="s">
        <v>10</v>
      </c>
      <c r="F26" s="7" t="s">
        <v>11</v>
      </c>
    </row>
    <row r="27" spans="1:6" ht="15.75" hidden="1" thickBot="1" x14ac:dyDescent="0.3">
      <c r="B27" s="4" t="s">
        <v>23</v>
      </c>
      <c r="C27" s="7" t="s">
        <v>1</v>
      </c>
      <c r="D27" s="9">
        <f>re!C6*D24</f>
        <v>8600</v>
      </c>
      <c r="F27" s="10">
        <f>D27*E27</f>
        <v>0</v>
      </c>
    </row>
    <row r="28" spans="1:6" ht="15.75" hidden="1" thickBot="1" x14ac:dyDescent="0.3">
      <c r="B28" s="4" t="s">
        <v>2</v>
      </c>
      <c r="C28" s="7" t="s">
        <v>1</v>
      </c>
      <c r="D28" s="9">
        <f>re!C8*D24</f>
        <v>2150</v>
      </c>
      <c r="F28" s="10">
        <f>D28*E28</f>
        <v>0</v>
      </c>
    </row>
    <row r="29" spans="1:6" ht="15.75" hidden="1" thickBot="1" x14ac:dyDescent="0.3">
      <c r="B29" s="4" t="s">
        <v>3</v>
      </c>
      <c r="C29" s="7" t="s">
        <v>1</v>
      </c>
      <c r="D29" s="9">
        <f>re!C9*D24</f>
        <v>1075</v>
      </c>
      <c r="F29" s="10">
        <f>D29*E29</f>
        <v>0</v>
      </c>
    </row>
    <row r="30" spans="1:6" ht="15.75" hidden="1" thickBot="1" x14ac:dyDescent="0.3">
      <c r="B30" s="4" t="s">
        <v>4</v>
      </c>
      <c r="C30" s="7" t="s">
        <v>6</v>
      </c>
      <c r="D30" s="9">
        <f>re!C10*D24</f>
        <v>6450</v>
      </c>
      <c r="F30" s="10">
        <f>D30*E30</f>
        <v>0</v>
      </c>
    </row>
    <row r="31" spans="1:6" ht="15.75" hidden="1" thickBot="1" x14ac:dyDescent="0.3">
      <c r="B31" s="4"/>
      <c r="C31" s="7"/>
      <c r="D31" s="9"/>
      <c r="F31" s="10"/>
    </row>
    <row r="32" spans="1:6" ht="15.75" hidden="1" thickBot="1" x14ac:dyDescent="0.3">
      <c r="B32" s="4" t="s">
        <v>24</v>
      </c>
      <c r="C32" s="7" t="s">
        <v>29</v>
      </c>
      <c r="D32" s="9">
        <f>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re!C11*D24</f>
        <v>3225</v>
      </c>
      <c r="F39" s="10">
        <f>D39*E39</f>
        <v>0</v>
      </c>
    </row>
    <row r="40" spans="2:30" ht="15.75" hidden="1" thickBot="1" x14ac:dyDescent="0.3">
      <c r="B40" s="4" t="s">
        <v>5</v>
      </c>
      <c r="C40" s="7" t="s">
        <v>35</v>
      </c>
      <c r="D40" s="19">
        <f>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75</v>
      </c>
      <c r="C46" s="8"/>
      <c r="D46" s="2"/>
      <c r="E46" s="2"/>
      <c r="F46" s="2"/>
      <c r="G46" s="203" t="s">
        <v>68</v>
      </c>
      <c r="H46" s="204"/>
      <c r="I46" s="204"/>
      <c r="J46" s="205"/>
      <c r="K46" s="185">
        <v>2021</v>
      </c>
      <c r="L46" s="186"/>
      <c r="M46" s="186"/>
      <c r="N46" s="187"/>
      <c r="O46" s="185">
        <v>2022</v>
      </c>
      <c r="P46" s="186"/>
      <c r="Q46" s="186"/>
      <c r="R46" s="187"/>
      <c r="S46" s="185">
        <v>2023</v>
      </c>
      <c r="T46" s="186"/>
      <c r="U46" s="186"/>
      <c r="V46" s="187"/>
      <c r="W46" s="185">
        <v>2024</v>
      </c>
      <c r="X46" s="186"/>
      <c r="Y46" s="186"/>
      <c r="Z46" s="187"/>
      <c r="AA46" s="185">
        <v>2025</v>
      </c>
      <c r="AB46" s="186"/>
      <c r="AC46" s="186"/>
      <c r="AD46" s="187"/>
    </row>
    <row r="47" spans="2:30" ht="16.5" thickTop="1" thickBot="1" x14ac:dyDescent="0.3">
      <c r="C47" s="7"/>
      <c r="G47" s="140" t="s">
        <v>39</v>
      </c>
      <c r="H47" s="141" t="s">
        <v>96</v>
      </c>
      <c r="I47" s="141" t="s">
        <v>66</v>
      </c>
      <c r="J47" s="142" t="s">
        <v>65</v>
      </c>
      <c r="K47" s="35" t="s">
        <v>39</v>
      </c>
      <c r="L47" s="34" t="s">
        <v>96</v>
      </c>
      <c r="M47" s="34" t="s">
        <v>66</v>
      </c>
      <c r="N47" s="36" t="s">
        <v>65</v>
      </c>
      <c r="O47" s="37" t="s">
        <v>39</v>
      </c>
      <c r="P47" s="34" t="s">
        <v>96</v>
      </c>
      <c r="Q47" s="44" t="s">
        <v>66</v>
      </c>
      <c r="R47" s="38" t="s">
        <v>65</v>
      </c>
      <c r="S47" s="40" t="s">
        <v>39</v>
      </c>
      <c r="T47" s="27" t="s">
        <v>96</v>
      </c>
      <c r="U47" s="27" t="s">
        <v>66</v>
      </c>
      <c r="V47" s="41" t="s">
        <v>65</v>
      </c>
      <c r="W47" s="43" t="s">
        <v>39</v>
      </c>
      <c r="X47" s="27" t="s">
        <v>96</v>
      </c>
      <c r="Y47" s="27" t="s">
        <v>66</v>
      </c>
      <c r="Z47" s="41" t="s">
        <v>65</v>
      </c>
      <c r="AA47" s="43" t="s">
        <v>39</v>
      </c>
      <c r="AB47" s="27" t="s">
        <v>96</v>
      </c>
      <c r="AC47" s="39" t="s">
        <v>66</v>
      </c>
      <c r="AD47" s="65" t="s">
        <v>65</v>
      </c>
    </row>
    <row r="48" spans="2:30" x14ac:dyDescent="0.25">
      <c r="C48" s="7"/>
      <c r="D48" s="7" t="s">
        <v>12</v>
      </c>
      <c r="E48" s="7" t="s">
        <v>10</v>
      </c>
      <c r="F48" s="7" t="s">
        <v>11</v>
      </c>
      <c r="G48" s="143"/>
      <c r="H48" s="144"/>
      <c r="I48" s="144"/>
      <c r="J48" s="145"/>
      <c r="K48" s="61"/>
      <c r="L48" s="60"/>
      <c r="M48" s="60"/>
      <c r="N48" s="62"/>
      <c r="O48" s="64"/>
      <c r="P48" s="60"/>
      <c r="Q48" s="60"/>
      <c r="R48" s="62"/>
      <c r="S48" s="64"/>
      <c r="T48" s="60"/>
      <c r="U48" s="57"/>
      <c r="V48" s="62"/>
      <c r="W48" s="64"/>
      <c r="X48" s="60"/>
      <c r="Y48" s="60"/>
      <c r="Z48" s="62"/>
      <c r="AA48" s="64"/>
      <c r="AB48" s="60"/>
      <c r="AC48" s="60"/>
      <c r="AD48" s="62"/>
    </row>
    <row r="49" spans="2:30" x14ac:dyDescent="0.25">
      <c r="B49" s="129" t="s">
        <v>184</v>
      </c>
      <c r="C49" s="7" t="s">
        <v>0</v>
      </c>
      <c r="D49" s="9">
        <v>50</v>
      </c>
      <c r="E49">
        <f>2*2*24*5</f>
        <v>480</v>
      </c>
      <c r="F49" s="58">
        <f>D49*E49</f>
        <v>24000</v>
      </c>
      <c r="G49" s="146">
        <f>SUM(H49:J49)</f>
        <v>24000</v>
      </c>
      <c r="H49" s="147">
        <f>L49+P49+T49+X49+AB49</f>
        <v>24000</v>
      </c>
      <c r="I49" s="147">
        <f>M49+Q49+U49+Y49+AC49</f>
        <v>0</v>
      </c>
      <c r="J49" s="148">
        <f>R49+V49+Z49+AD49</f>
        <v>0</v>
      </c>
      <c r="K49" s="61">
        <f t="shared" ref="K49:K62" si="0">SUM(L49:N49)</f>
        <v>4800</v>
      </c>
      <c r="L49" s="55">
        <f>F49/5</f>
        <v>4800</v>
      </c>
      <c r="M49" s="55"/>
      <c r="N49" s="69"/>
      <c r="O49" s="61">
        <f>SUM(P49:R49)</f>
        <v>4800</v>
      </c>
      <c r="P49" s="55">
        <f>F49/5</f>
        <v>4800</v>
      </c>
      <c r="Q49" s="55"/>
      <c r="R49" s="69"/>
      <c r="S49" s="61">
        <f>SUM(T49:V49)</f>
        <v>4800</v>
      </c>
      <c r="T49" s="55">
        <f>F49/5</f>
        <v>4800</v>
      </c>
      <c r="U49" s="56"/>
      <c r="V49" s="63"/>
      <c r="W49" s="61">
        <f>SUM(X49:Z49)</f>
        <v>4800</v>
      </c>
      <c r="X49" s="55">
        <f>F49/5</f>
        <v>4800</v>
      </c>
      <c r="Y49" s="55"/>
      <c r="Z49" s="63"/>
      <c r="AA49" s="61">
        <f>SUM(AB49:AD49)</f>
        <v>4800</v>
      </c>
      <c r="AB49" s="55">
        <f>F49/5</f>
        <v>4800</v>
      </c>
      <c r="AC49" s="55"/>
      <c r="AD49" s="63"/>
    </row>
    <row r="50" spans="2:30" x14ac:dyDescent="0.25">
      <c r="B50" s="4" t="s">
        <v>4</v>
      </c>
      <c r="C50" s="7" t="s">
        <v>6</v>
      </c>
      <c r="D50" s="9">
        <v>150</v>
      </c>
      <c r="F50" s="58">
        <f t="shared" ref="F50:F56" si="1">D50*E50</f>
        <v>0</v>
      </c>
      <c r="G50" s="146">
        <f t="shared" ref="G50:G62" si="2">SUM(H50:J50)</f>
        <v>0</v>
      </c>
      <c r="H50" s="147">
        <f t="shared" ref="H50:I62" si="3">L50+P50+T50+X50+AB50</f>
        <v>0</v>
      </c>
      <c r="I50" s="147">
        <f t="shared" si="3"/>
        <v>0</v>
      </c>
      <c r="J50" s="148">
        <f t="shared" ref="J50:J62" si="4">R50+V50+Z50+AD50</f>
        <v>0</v>
      </c>
      <c r="K50" s="61">
        <f t="shared" si="0"/>
        <v>0</v>
      </c>
      <c r="L50" s="55"/>
      <c r="M50" s="55"/>
      <c r="N50" s="63"/>
      <c r="O50" s="61">
        <f>SUM(P50:R50)</f>
        <v>0</v>
      </c>
      <c r="P50" s="55"/>
      <c r="Q50" s="55"/>
      <c r="R50" s="69"/>
      <c r="S50" s="61">
        <f t="shared" ref="S50:S62" si="5">SUM(T50:V50)</f>
        <v>0</v>
      </c>
      <c r="T50" s="55"/>
      <c r="U50" s="56"/>
      <c r="V50" s="63"/>
      <c r="W50" s="61">
        <f t="shared" ref="W50:W62" si="6">SUM(X50:Z50)</f>
        <v>0</v>
      </c>
      <c r="X50" s="55"/>
      <c r="Y50" s="55"/>
      <c r="Z50" s="63"/>
      <c r="AA50" s="61">
        <f t="shared" ref="AA50:AA62" si="7">SUM(AB50:AD50)</f>
        <v>0</v>
      </c>
      <c r="AB50" s="55"/>
      <c r="AC50" s="55"/>
      <c r="AD50" s="63"/>
    </row>
    <row r="51" spans="2:30" x14ac:dyDescent="0.25">
      <c r="B51" s="4"/>
      <c r="C51" s="7"/>
      <c r="D51" s="9"/>
      <c r="F51" s="58"/>
      <c r="G51" s="146"/>
      <c r="H51" s="147"/>
      <c r="I51" s="147"/>
      <c r="J51" s="148"/>
      <c r="K51" s="61">
        <f t="shared" si="0"/>
        <v>0</v>
      </c>
      <c r="L51" s="55"/>
      <c r="M51" s="55"/>
      <c r="N51" s="63"/>
      <c r="O51" s="61">
        <f t="shared" ref="O51:O58" si="8">SUM(P51:R51)</f>
        <v>0</v>
      </c>
      <c r="P51" s="55"/>
      <c r="Q51" s="55"/>
      <c r="R51" s="69">
        <f t="shared" ref="R51:R58" si="9">F51</f>
        <v>0</v>
      </c>
      <c r="S51" s="61">
        <f t="shared" si="5"/>
        <v>0</v>
      </c>
      <c r="T51" s="55"/>
      <c r="U51" s="56"/>
      <c r="V51" s="63"/>
      <c r="W51" s="61">
        <f t="shared" si="6"/>
        <v>0</v>
      </c>
      <c r="X51" s="55"/>
      <c r="Y51" s="55"/>
      <c r="Z51" s="63"/>
      <c r="AA51" s="61">
        <f t="shared" si="7"/>
        <v>0</v>
      </c>
      <c r="AB51" s="55"/>
      <c r="AC51" s="55"/>
      <c r="AD51" s="63"/>
    </row>
    <row r="52" spans="2:30" x14ac:dyDescent="0.25">
      <c r="B52" s="4" t="s">
        <v>221</v>
      </c>
      <c r="C52" s="7" t="s">
        <v>0</v>
      </c>
      <c r="D52" s="9">
        <v>30000</v>
      </c>
      <c r="E52" s="52"/>
      <c r="F52" s="58">
        <f t="shared" si="1"/>
        <v>0</v>
      </c>
      <c r="G52" s="146">
        <f t="shared" si="2"/>
        <v>0</v>
      </c>
      <c r="H52" s="147">
        <f t="shared" si="3"/>
        <v>0</v>
      </c>
      <c r="I52" s="147">
        <f t="shared" si="3"/>
        <v>0</v>
      </c>
      <c r="J52" s="148">
        <f t="shared" si="4"/>
        <v>0</v>
      </c>
      <c r="K52" s="61">
        <f t="shared" si="0"/>
        <v>0</v>
      </c>
      <c r="L52" s="55"/>
      <c r="M52" s="55"/>
      <c r="N52" s="69"/>
      <c r="O52" s="61">
        <f t="shared" si="8"/>
        <v>0</v>
      </c>
      <c r="P52" s="55">
        <f>F52/4</f>
        <v>0</v>
      </c>
      <c r="Q52" s="55"/>
      <c r="R52" s="69"/>
      <c r="S52" s="61">
        <f t="shared" si="5"/>
        <v>0</v>
      </c>
      <c r="T52" s="73">
        <f>F52/4</f>
        <v>0</v>
      </c>
      <c r="U52" s="56"/>
      <c r="V52" s="63"/>
      <c r="W52" s="61">
        <f t="shared" si="6"/>
        <v>0</v>
      </c>
      <c r="X52" s="55">
        <f>F52/4</f>
        <v>0</v>
      </c>
      <c r="Y52" s="55"/>
      <c r="Z52" s="63"/>
      <c r="AA52" s="61">
        <f t="shared" si="7"/>
        <v>0</v>
      </c>
      <c r="AB52" s="55">
        <f>F52/4</f>
        <v>0</v>
      </c>
      <c r="AC52" s="55"/>
      <c r="AD52" s="63"/>
    </row>
    <row r="53" spans="2:30" x14ac:dyDescent="0.25">
      <c r="B53" s="4" t="s">
        <v>26</v>
      </c>
      <c r="C53" s="7" t="s">
        <v>106</v>
      </c>
      <c r="D53" s="9">
        <v>200</v>
      </c>
      <c r="E53" s="52"/>
      <c r="F53" s="58">
        <f t="shared" si="1"/>
        <v>0</v>
      </c>
      <c r="G53" s="146">
        <f t="shared" si="2"/>
        <v>0</v>
      </c>
      <c r="H53" s="147">
        <f t="shared" si="3"/>
        <v>0</v>
      </c>
      <c r="I53" s="147">
        <f t="shared" si="3"/>
        <v>0</v>
      </c>
      <c r="J53" s="148">
        <f t="shared" si="4"/>
        <v>0</v>
      </c>
      <c r="K53" s="61">
        <f t="shared" si="0"/>
        <v>0</v>
      </c>
      <c r="L53" s="55"/>
      <c r="M53" s="55"/>
      <c r="N53" s="69"/>
      <c r="O53" s="61">
        <f t="shared" si="8"/>
        <v>0</v>
      </c>
      <c r="P53" s="55"/>
      <c r="Q53" s="55"/>
      <c r="R53" s="69"/>
      <c r="S53" s="61">
        <f t="shared" si="5"/>
        <v>0</v>
      </c>
      <c r="T53" s="55"/>
      <c r="U53" s="56"/>
      <c r="V53" s="63"/>
      <c r="W53" s="61">
        <f t="shared" si="6"/>
        <v>0</v>
      </c>
      <c r="X53" s="55"/>
      <c r="Y53" s="55"/>
      <c r="Z53" s="63"/>
      <c r="AA53" s="61">
        <f t="shared" si="7"/>
        <v>0</v>
      </c>
      <c r="AB53" s="55"/>
      <c r="AC53" s="55"/>
      <c r="AD53" s="63"/>
    </row>
    <row r="54" spans="2:30" x14ac:dyDescent="0.25">
      <c r="B54" s="4"/>
      <c r="C54" s="7"/>
      <c r="D54" s="9"/>
      <c r="F54" s="58"/>
      <c r="G54" s="146"/>
      <c r="H54" s="147"/>
      <c r="I54" s="147"/>
      <c r="J54" s="148"/>
      <c r="K54" s="61">
        <f t="shared" si="0"/>
        <v>0</v>
      </c>
      <c r="L54" s="55"/>
      <c r="M54" s="55"/>
      <c r="N54" s="63"/>
      <c r="O54" s="61">
        <f t="shared" si="8"/>
        <v>0</v>
      </c>
      <c r="P54" s="55"/>
      <c r="Q54" s="55"/>
      <c r="R54" s="69">
        <f t="shared" si="9"/>
        <v>0</v>
      </c>
      <c r="S54" s="61">
        <f t="shared" si="5"/>
        <v>0</v>
      </c>
      <c r="T54" s="55"/>
      <c r="U54" s="56"/>
      <c r="V54" s="63"/>
      <c r="W54" s="61">
        <f t="shared" si="6"/>
        <v>0</v>
      </c>
      <c r="X54" s="55"/>
      <c r="Y54" s="55"/>
      <c r="Z54" s="63"/>
      <c r="AA54" s="61">
        <f t="shared" si="7"/>
        <v>0</v>
      </c>
      <c r="AB54" s="55"/>
      <c r="AC54" s="55"/>
      <c r="AD54" s="63"/>
    </row>
    <row r="55" spans="2:30" x14ac:dyDescent="0.25">
      <c r="B55" s="4" t="s">
        <v>107</v>
      </c>
      <c r="C55" s="7" t="s">
        <v>105</v>
      </c>
      <c r="D55" s="9">
        <v>150</v>
      </c>
      <c r="F55" s="58">
        <f t="shared" si="1"/>
        <v>0</v>
      </c>
      <c r="G55" s="146">
        <f t="shared" si="2"/>
        <v>0</v>
      </c>
      <c r="H55" s="147">
        <f t="shared" si="3"/>
        <v>0</v>
      </c>
      <c r="I55" s="147">
        <f t="shared" si="3"/>
        <v>0</v>
      </c>
      <c r="J55" s="148">
        <f t="shared" si="4"/>
        <v>0</v>
      </c>
      <c r="K55" s="61">
        <f t="shared" si="0"/>
        <v>0</v>
      </c>
      <c r="L55" s="55"/>
      <c r="M55" s="55"/>
      <c r="N55" s="63"/>
      <c r="O55" s="61">
        <f t="shared" si="8"/>
        <v>0</v>
      </c>
      <c r="P55" s="55"/>
      <c r="Q55" s="55"/>
      <c r="R55" s="69"/>
      <c r="S55" s="61">
        <f t="shared" si="5"/>
        <v>0</v>
      </c>
      <c r="T55" s="55"/>
      <c r="U55" s="56"/>
      <c r="V55" s="63"/>
      <c r="W55" s="61">
        <f t="shared" si="6"/>
        <v>0</v>
      </c>
      <c r="X55" s="55"/>
      <c r="Y55" s="55"/>
      <c r="Z55" s="63"/>
      <c r="AA55" s="61">
        <f t="shared" si="7"/>
        <v>0</v>
      </c>
      <c r="AB55" s="55"/>
      <c r="AC55" s="55"/>
      <c r="AD55" s="63"/>
    </row>
    <row r="56" spans="2:30" x14ac:dyDescent="0.25">
      <c r="B56" s="4" t="s">
        <v>33</v>
      </c>
      <c r="C56" s="7" t="s">
        <v>34</v>
      </c>
      <c r="D56" s="9">
        <v>50</v>
      </c>
      <c r="F56" s="58">
        <f t="shared" si="1"/>
        <v>0</v>
      </c>
      <c r="G56" s="146">
        <f t="shared" si="2"/>
        <v>0</v>
      </c>
      <c r="H56" s="147">
        <f t="shared" si="3"/>
        <v>0</v>
      </c>
      <c r="I56" s="147">
        <f t="shared" si="3"/>
        <v>0</v>
      </c>
      <c r="J56" s="148">
        <f t="shared" si="4"/>
        <v>0</v>
      </c>
      <c r="K56" s="61">
        <f t="shared" si="0"/>
        <v>0</v>
      </c>
      <c r="L56" s="55"/>
      <c r="M56" s="55"/>
      <c r="N56" s="63"/>
      <c r="O56" s="61">
        <f t="shared" si="8"/>
        <v>0</v>
      </c>
      <c r="P56" s="55"/>
      <c r="Q56" s="55"/>
      <c r="R56" s="69"/>
      <c r="S56" s="61">
        <f t="shared" si="5"/>
        <v>0</v>
      </c>
      <c r="T56" s="55"/>
      <c r="U56" s="56"/>
      <c r="V56" s="63"/>
      <c r="W56" s="61">
        <f t="shared" si="6"/>
        <v>0</v>
      </c>
      <c r="X56" s="55"/>
      <c r="Y56" s="55"/>
      <c r="Z56" s="63"/>
      <c r="AA56" s="61">
        <f t="shared" si="7"/>
        <v>0</v>
      </c>
      <c r="AB56" s="55"/>
      <c r="AC56" s="55"/>
      <c r="AD56" s="63"/>
    </row>
    <row r="57" spans="2:30" x14ac:dyDescent="0.25">
      <c r="B57" s="4"/>
      <c r="C57" s="7"/>
      <c r="D57" s="9"/>
      <c r="F57" s="58"/>
      <c r="G57" s="146"/>
      <c r="H57" s="147"/>
      <c r="I57" s="147"/>
      <c r="J57" s="148"/>
      <c r="K57" s="61">
        <f t="shared" si="0"/>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25</v>
      </c>
      <c r="C58" s="7" t="s">
        <v>31</v>
      </c>
      <c r="D58" s="9"/>
      <c r="E58">
        <v>20</v>
      </c>
      <c r="F58" s="58"/>
      <c r="G58" s="146">
        <f t="shared" si="2"/>
        <v>0</v>
      </c>
      <c r="H58" s="147">
        <f t="shared" si="3"/>
        <v>0</v>
      </c>
      <c r="I58" s="147">
        <f t="shared" si="3"/>
        <v>0</v>
      </c>
      <c r="J58" s="148">
        <f t="shared" si="4"/>
        <v>0</v>
      </c>
      <c r="K58" s="61">
        <f t="shared" si="0"/>
        <v>0</v>
      </c>
      <c r="L58" s="55"/>
      <c r="M58" s="55"/>
      <c r="N58" s="63"/>
      <c r="O58" s="61">
        <f t="shared" si="8"/>
        <v>0</v>
      </c>
      <c r="P58" s="55"/>
      <c r="Q58" s="55"/>
      <c r="R58" s="69">
        <f t="shared" si="9"/>
        <v>0</v>
      </c>
      <c r="S58" s="61">
        <f t="shared" si="5"/>
        <v>0</v>
      </c>
      <c r="T58" s="55"/>
      <c r="U58" s="56"/>
      <c r="V58" s="63"/>
      <c r="W58" s="61">
        <f t="shared" si="6"/>
        <v>0</v>
      </c>
      <c r="X58" s="55"/>
      <c r="Y58" s="55"/>
      <c r="Z58" s="63"/>
      <c r="AA58" s="61">
        <f t="shared" si="7"/>
        <v>0</v>
      </c>
      <c r="AB58" s="55"/>
      <c r="AC58" s="55"/>
      <c r="AD58" s="63"/>
    </row>
    <row r="59" spans="2:30" x14ac:dyDescent="0.25">
      <c r="B59" s="4" t="s">
        <v>32</v>
      </c>
      <c r="C59" s="7" t="s">
        <v>35</v>
      </c>
      <c r="D59" s="19">
        <v>3225</v>
      </c>
      <c r="E59">
        <v>1</v>
      </c>
      <c r="F59" s="58"/>
      <c r="G59" s="146">
        <f t="shared" si="2"/>
        <v>0</v>
      </c>
      <c r="H59" s="147">
        <f t="shared" si="3"/>
        <v>0</v>
      </c>
      <c r="I59" s="147">
        <f t="shared" si="3"/>
        <v>0</v>
      </c>
      <c r="J59" s="148">
        <f t="shared" si="4"/>
        <v>0</v>
      </c>
      <c r="K59" s="61">
        <f t="shared" si="0"/>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5</v>
      </c>
      <c r="C60" s="7" t="s">
        <v>35</v>
      </c>
      <c r="D60" s="19">
        <v>537.5</v>
      </c>
      <c r="E60">
        <v>1</v>
      </c>
      <c r="F60" s="58"/>
      <c r="G60" s="146">
        <f t="shared" si="2"/>
        <v>0</v>
      </c>
      <c r="H60" s="147">
        <f t="shared" si="3"/>
        <v>0</v>
      </c>
      <c r="I60" s="147">
        <f t="shared" si="3"/>
        <v>0</v>
      </c>
      <c r="J60" s="148">
        <f t="shared" si="4"/>
        <v>0</v>
      </c>
      <c r="K60" s="61">
        <f t="shared" si="0"/>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30</v>
      </c>
      <c r="C61" s="7" t="s">
        <v>29</v>
      </c>
      <c r="D61" s="9">
        <v>40</v>
      </c>
      <c r="E61">
        <v>1</v>
      </c>
      <c r="F61" s="58"/>
      <c r="G61" s="146">
        <f t="shared" si="2"/>
        <v>0</v>
      </c>
      <c r="H61" s="147">
        <f t="shared" si="3"/>
        <v>0</v>
      </c>
      <c r="I61" s="147">
        <f t="shared" si="3"/>
        <v>0</v>
      </c>
      <c r="J61" s="148">
        <f t="shared" si="4"/>
        <v>0</v>
      </c>
      <c r="K61" s="61">
        <f t="shared" si="0"/>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x14ac:dyDescent="0.25">
      <c r="B62" s="4" t="s">
        <v>7</v>
      </c>
      <c r="C62" s="7" t="s">
        <v>29</v>
      </c>
      <c r="D62" s="9">
        <v>20</v>
      </c>
      <c r="E62">
        <f>E58</f>
        <v>20</v>
      </c>
      <c r="F62" s="58"/>
      <c r="G62" s="146">
        <f t="shared" si="2"/>
        <v>0</v>
      </c>
      <c r="H62" s="147">
        <f t="shared" si="3"/>
        <v>0</v>
      </c>
      <c r="I62" s="147">
        <f t="shared" si="3"/>
        <v>0</v>
      </c>
      <c r="J62" s="148">
        <f t="shared" si="4"/>
        <v>0</v>
      </c>
      <c r="K62" s="61">
        <f t="shared" si="0"/>
        <v>0</v>
      </c>
      <c r="L62" s="55"/>
      <c r="M62" s="55"/>
      <c r="N62" s="63"/>
      <c r="O62" s="61"/>
      <c r="P62" s="55"/>
      <c r="Q62" s="55"/>
      <c r="R62" s="69"/>
      <c r="S62" s="61">
        <f t="shared" si="5"/>
        <v>0</v>
      </c>
      <c r="T62" s="55"/>
      <c r="U62" s="56"/>
      <c r="V62" s="63"/>
      <c r="W62" s="61">
        <f t="shared" si="6"/>
        <v>0</v>
      </c>
      <c r="X62" s="55"/>
      <c r="Y62" s="55"/>
      <c r="Z62" s="63"/>
      <c r="AA62" s="61">
        <f t="shared" si="7"/>
        <v>0</v>
      </c>
      <c r="AB62" s="55"/>
      <c r="AC62" s="55"/>
      <c r="AD62" s="63"/>
    </row>
    <row r="63" spans="2:30" ht="15.75" thickBot="1" x14ac:dyDescent="0.3">
      <c r="B63" s="4"/>
      <c r="F63" s="1"/>
      <c r="G63" s="149"/>
      <c r="H63" s="147"/>
      <c r="I63" s="147"/>
      <c r="J63" s="148"/>
      <c r="K63" s="61"/>
      <c r="L63" s="55"/>
      <c r="M63" s="55"/>
      <c r="N63" s="63"/>
      <c r="O63" s="61"/>
      <c r="P63" s="55"/>
      <c r="Q63" s="55"/>
      <c r="R63" s="63"/>
      <c r="S63" s="61"/>
      <c r="T63" s="55"/>
      <c r="U63" s="56"/>
      <c r="V63" s="63"/>
      <c r="W63" s="61"/>
      <c r="X63" s="55"/>
      <c r="Y63" s="55"/>
      <c r="Z63" s="63"/>
      <c r="AA63" s="61"/>
      <c r="AB63" s="55"/>
      <c r="AC63" s="55"/>
      <c r="AD63" s="63"/>
    </row>
    <row r="64" spans="2:30" ht="15.75" thickBot="1" x14ac:dyDescent="0.3">
      <c r="B64" s="13" t="s">
        <v>8</v>
      </c>
      <c r="C64" s="12"/>
      <c r="D64" s="12"/>
      <c r="E64" s="12"/>
      <c r="F64" s="59">
        <f t="shared" ref="F64:O64" si="10">SUM(F49:F62)</f>
        <v>24000</v>
      </c>
      <c r="G64" s="150">
        <f t="shared" si="10"/>
        <v>24000</v>
      </c>
      <c r="H64" s="150">
        <f t="shared" si="10"/>
        <v>24000</v>
      </c>
      <c r="I64" s="150">
        <f t="shared" si="10"/>
        <v>0</v>
      </c>
      <c r="J64" s="150">
        <f t="shared" si="10"/>
        <v>0</v>
      </c>
      <c r="K64" s="66">
        <f t="shared" si="10"/>
        <v>4800</v>
      </c>
      <c r="L64" s="66">
        <f t="shared" si="10"/>
        <v>4800</v>
      </c>
      <c r="M64" s="66">
        <f t="shared" si="10"/>
        <v>0</v>
      </c>
      <c r="N64" s="66">
        <f t="shared" si="10"/>
        <v>0</v>
      </c>
      <c r="O64" s="67">
        <f t="shared" si="10"/>
        <v>4800</v>
      </c>
      <c r="P64" s="68"/>
      <c r="Q64" s="68"/>
      <c r="R64" s="72">
        <f>SUM(R49:R63)</f>
        <v>0</v>
      </c>
      <c r="S64" s="72">
        <f t="shared" ref="S64:AD64" si="11">SUM(S49:S63)</f>
        <v>4800</v>
      </c>
      <c r="T64" s="72">
        <f t="shared" si="11"/>
        <v>4800</v>
      </c>
      <c r="U64" s="72">
        <f t="shared" si="11"/>
        <v>0</v>
      </c>
      <c r="V64" s="72">
        <f t="shared" si="11"/>
        <v>0</v>
      </c>
      <c r="W64" s="72">
        <f t="shared" si="11"/>
        <v>4800</v>
      </c>
      <c r="X64" s="72">
        <f t="shared" si="11"/>
        <v>4800</v>
      </c>
      <c r="Y64" s="72">
        <f t="shared" si="11"/>
        <v>0</v>
      </c>
      <c r="Z64" s="72">
        <f t="shared" si="11"/>
        <v>0</v>
      </c>
      <c r="AA64" s="72">
        <f t="shared" si="11"/>
        <v>4800</v>
      </c>
      <c r="AB64" s="72">
        <f t="shared" si="11"/>
        <v>4800</v>
      </c>
      <c r="AC64" s="72">
        <f t="shared" si="11"/>
        <v>0</v>
      </c>
      <c r="AD64" s="72">
        <f t="shared" si="11"/>
        <v>0</v>
      </c>
    </row>
    <row r="65" spans="2:6" x14ac:dyDescent="0.25">
      <c r="F65" s="16"/>
    </row>
    <row r="66" spans="2:6" x14ac:dyDescent="0.25">
      <c r="F66" s="16"/>
    </row>
    <row r="67" spans="2:6" x14ac:dyDescent="0.25">
      <c r="B67" t="s">
        <v>252</v>
      </c>
    </row>
  </sheetData>
  <mergeCells count="6">
    <mergeCell ref="AA46:AD46"/>
    <mergeCell ref="G46:J46"/>
    <mergeCell ref="K46:N46"/>
    <mergeCell ref="O46:R46"/>
    <mergeCell ref="S46:V46"/>
    <mergeCell ref="W46:Z46"/>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D52"/>
  <sheetViews>
    <sheetView zoomScale="60" zoomScaleNormal="60" workbookViewId="0">
      <selection activeCell="AB20" sqref="AB20"/>
    </sheetView>
  </sheetViews>
  <sheetFormatPr defaultRowHeight="15" x14ac:dyDescent="0.25"/>
  <cols>
    <col min="2" max="2" width="33.5703125" bestFit="1" customWidth="1"/>
    <col min="3" max="3" width="9" style="6" bestFit="1" customWidth="1"/>
    <col min="6" max="6" width="16.28515625" customWidth="1"/>
    <col min="7" max="7" width="14.7109375" customWidth="1"/>
    <col min="10" max="10" width="14.28515625" customWidth="1"/>
    <col min="11" max="11" width="11.7109375" customWidth="1"/>
    <col min="12" max="12" width="11.85546875" customWidth="1"/>
    <col min="14" max="14" width="11" customWidth="1"/>
    <col min="15" max="15" width="14.42578125" customWidth="1"/>
    <col min="18" max="18" width="10.7109375" customWidth="1"/>
  </cols>
  <sheetData>
    <row r="3" spans="2:30" x14ac:dyDescent="0.25">
      <c r="B3" t="s">
        <v>78</v>
      </c>
    </row>
    <row r="4" spans="2:30" x14ac:dyDescent="0.25">
      <c r="B4" t="s">
        <v>139</v>
      </c>
    </row>
    <row r="5" spans="2:30" x14ac:dyDescent="0.25">
      <c r="B5" t="s">
        <v>80</v>
      </c>
    </row>
    <row r="6" spans="2:30" x14ac:dyDescent="0.25">
      <c r="B6" s="125" t="s">
        <v>159</v>
      </c>
    </row>
    <row r="7" spans="2:30" x14ac:dyDescent="0.25">
      <c r="B7" s="26"/>
      <c r="C7" s="51"/>
    </row>
    <row r="8" spans="2:30" x14ac:dyDescent="0.25">
      <c r="B8" s="26" t="s">
        <v>134</v>
      </c>
      <c r="C8" s="51"/>
    </row>
    <row r="9" spans="2:30" ht="20.25" thickBot="1" x14ac:dyDescent="0.35">
      <c r="B9" s="3"/>
      <c r="C9" s="5"/>
      <c r="D9" s="3"/>
      <c r="E9" s="3"/>
      <c r="F9" s="3"/>
    </row>
    <row r="10" spans="2:30" ht="16.5" thickTop="1" thickBot="1" x14ac:dyDescent="0.3"/>
    <row r="11" spans="2:30" ht="18" thickBot="1" x14ac:dyDescent="0.35">
      <c r="B11" s="2" t="s">
        <v>75</v>
      </c>
      <c r="C11" s="8"/>
      <c r="D11" s="2"/>
      <c r="E11" s="2"/>
      <c r="F11" s="2"/>
      <c r="G11" s="203" t="s">
        <v>68</v>
      </c>
      <c r="H11" s="204"/>
      <c r="I11" s="204"/>
      <c r="J11" s="205"/>
      <c r="K11" s="185">
        <v>2021</v>
      </c>
      <c r="L11" s="186"/>
      <c r="M11" s="186"/>
      <c r="N11" s="187"/>
      <c r="O11" s="185">
        <v>2022</v>
      </c>
      <c r="P11" s="186"/>
      <c r="Q11" s="186"/>
      <c r="R11" s="187"/>
      <c r="S11" s="185">
        <v>2023</v>
      </c>
      <c r="T11" s="186"/>
      <c r="U11" s="186"/>
      <c r="V11" s="187"/>
      <c r="W11" s="185">
        <v>2024</v>
      </c>
      <c r="X11" s="186"/>
      <c r="Y11" s="186"/>
      <c r="Z11" s="187"/>
      <c r="AA11" s="185">
        <v>2025</v>
      </c>
      <c r="AB11" s="186"/>
      <c r="AC11" s="186"/>
      <c r="AD11" s="187"/>
    </row>
    <row r="12" spans="2:30" ht="16.5" thickTop="1" thickBot="1" x14ac:dyDescent="0.3">
      <c r="C12" s="7"/>
      <c r="G12" s="140" t="s">
        <v>39</v>
      </c>
      <c r="H12" s="141" t="s">
        <v>96</v>
      </c>
      <c r="I12" s="141" t="s">
        <v>66</v>
      </c>
      <c r="J12" s="142" t="s">
        <v>65</v>
      </c>
      <c r="K12" s="35" t="s">
        <v>39</v>
      </c>
      <c r="L12" s="34" t="s">
        <v>96</v>
      </c>
      <c r="M12" s="34" t="s">
        <v>66</v>
      </c>
      <c r="N12" s="36" t="s">
        <v>65</v>
      </c>
      <c r="O12" s="37" t="s">
        <v>39</v>
      </c>
      <c r="P12" s="34" t="s">
        <v>96</v>
      </c>
      <c r="Q12" s="44" t="s">
        <v>66</v>
      </c>
      <c r="R12" s="38" t="s">
        <v>65</v>
      </c>
      <c r="S12" s="40" t="s">
        <v>39</v>
      </c>
      <c r="T12" s="27" t="s">
        <v>96</v>
      </c>
      <c r="U12" s="27" t="s">
        <v>66</v>
      </c>
      <c r="V12" s="41" t="s">
        <v>65</v>
      </c>
      <c r="W12" s="43" t="s">
        <v>39</v>
      </c>
      <c r="X12" s="27" t="s">
        <v>96</v>
      </c>
      <c r="Y12" s="27" t="s">
        <v>66</v>
      </c>
      <c r="Z12" s="41" t="s">
        <v>65</v>
      </c>
      <c r="AA12" s="43" t="s">
        <v>39</v>
      </c>
      <c r="AB12" s="27" t="s">
        <v>96</v>
      </c>
      <c r="AC12" s="39" t="s">
        <v>66</v>
      </c>
      <c r="AD12" s="65" t="s">
        <v>65</v>
      </c>
    </row>
    <row r="13" spans="2:30" x14ac:dyDescent="0.25">
      <c r="C13" s="7"/>
      <c r="D13" s="7" t="s">
        <v>12</v>
      </c>
      <c r="E13" s="7" t="s">
        <v>10</v>
      </c>
      <c r="F13" s="7" t="s">
        <v>11</v>
      </c>
      <c r="G13" s="143"/>
      <c r="H13" s="144"/>
      <c r="I13" s="144"/>
      <c r="J13" s="145"/>
      <c r="K13" s="61"/>
      <c r="L13" s="60"/>
      <c r="M13" s="60"/>
      <c r="N13" s="62"/>
      <c r="O13" s="64"/>
      <c r="P13" s="60"/>
      <c r="Q13" s="60"/>
      <c r="R13" s="62"/>
      <c r="S13" s="64"/>
      <c r="T13" s="60"/>
      <c r="U13" s="57"/>
      <c r="V13" s="62"/>
      <c r="W13" s="64"/>
      <c r="X13" s="60"/>
      <c r="Y13" s="60"/>
      <c r="Z13" s="62"/>
      <c r="AA13" s="64"/>
      <c r="AB13" s="60"/>
      <c r="AC13" s="60"/>
      <c r="AD13" s="62"/>
    </row>
    <row r="14" spans="2:30" ht="45" x14ac:dyDescent="0.25">
      <c r="B14" s="129" t="s">
        <v>222</v>
      </c>
      <c r="C14" s="7" t="s">
        <v>0</v>
      </c>
      <c r="D14" s="9">
        <v>2500</v>
      </c>
      <c r="E14">
        <v>30</v>
      </c>
      <c r="F14" s="58">
        <f>D14*E14</f>
        <v>75000</v>
      </c>
      <c r="G14" s="146">
        <f>SUM(H14:J14)</f>
        <v>75000</v>
      </c>
      <c r="H14" s="147">
        <f>L14+P14+T14+X14+AB14</f>
        <v>0</v>
      </c>
      <c r="I14" s="147">
        <f>M14+Q14+U14+Y14+AC14</f>
        <v>0</v>
      </c>
      <c r="J14" s="148">
        <f>R14+V14+Z14+AD14</f>
        <v>75000</v>
      </c>
      <c r="K14" s="61"/>
      <c r="L14" s="55"/>
      <c r="M14" s="55"/>
      <c r="N14" s="69"/>
      <c r="O14" s="61">
        <f>SUM(P14:R14)</f>
        <v>75000</v>
      </c>
      <c r="P14" s="55"/>
      <c r="Q14" s="55"/>
      <c r="R14" s="69">
        <f>F14</f>
        <v>75000</v>
      </c>
      <c r="S14" s="61">
        <f>SUM(T14:V14)</f>
        <v>0</v>
      </c>
      <c r="T14" s="55"/>
      <c r="U14" s="56"/>
      <c r="V14" s="63"/>
      <c r="W14" s="61">
        <f>SUM(X14:Z14)</f>
        <v>0</v>
      </c>
      <c r="X14" s="55"/>
      <c r="Y14" s="55"/>
      <c r="Z14" s="63"/>
      <c r="AA14" s="61">
        <f>SUM(AB14:AD14)</f>
        <v>0</v>
      </c>
      <c r="AB14" s="55"/>
      <c r="AC14" s="55"/>
      <c r="AD14" s="63"/>
    </row>
    <row r="15" spans="2:30" x14ac:dyDescent="0.25">
      <c r="B15" s="4" t="s">
        <v>4</v>
      </c>
      <c r="C15" s="7" t="s">
        <v>6</v>
      </c>
      <c r="D15" s="9">
        <v>150</v>
      </c>
      <c r="F15" s="58">
        <f t="shared" ref="F15:F21" si="0">D15*E15</f>
        <v>0</v>
      </c>
      <c r="G15" s="146">
        <f t="shared" ref="G15:G27" si="1">SUM(H15:J15)</f>
        <v>0</v>
      </c>
      <c r="H15" s="147">
        <f t="shared" ref="H15:I27" si="2">L15+P15+T15+X15+AB15</f>
        <v>0</v>
      </c>
      <c r="I15" s="147">
        <f t="shared" si="2"/>
        <v>0</v>
      </c>
      <c r="J15" s="148">
        <f t="shared" ref="J15:J27" si="3">R15+V15+Z15+AD15</f>
        <v>0</v>
      </c>
      <c r="K15" s="61">
        <f t="shared" ref="K15:K27" si="4">SUM(L15:N15)</f>
        <v>0</v>
      </c>
      <c r="L15" s="55"/>
      <c r="M15" s="55"/>
      <c r="N15" s="63"/>
      <c r="O15" s="61">
        <f>SUM(P15:R15)</f>
        <v>0</v>
      </c>
      <c r="P15" s="55"/>
      <c r="Q15" s="55"/>
      <c r="R15" s="69"/>
      <c r="S15" s="61">
        <f t="shared" ref="S15:S27" si="5">SUM(T15:V15)</f>
        <v>0</v>
      </c>
      <c r="T15" s="55"/>
      <c r="U15" s="56"/>
      <c r="V15" s="63"/>
      <c r="W15" s="61">
        <f t="shared" ref="W15:W27" si="6">SUM(X15:Z15)</f>
        <v>0</v>
      </c>
      <c r="X15" s="55"/>
      <c r="Y15" s="55"/>
      <c r="Z15" s="63"/>
      <c r="AA15" s="61">
        <f t="shared" ref="AA15:AA27" si="7">SUM(AB15:AD15)</f>
        <v>0</v>
      </c>
      <c r="AB15" s="55"/>
      <c r="AC15" s="55"/>
      <c r="AD15" s="63"/>
    </row>
    <row r="16" spans="2:30" x14ac:dyDescent="0.25">
      <c r="B16" s="4"/>
      <c r="C16" s="7"/>
      <c r="D16" s="9"/>
      <c r="F16" s="58"/>
      <c r="G16" s="146"/>
      <c r="H16" s="147"/>
      <c r="I16" s="147"/>
      <c r="J16" s="148"/>
      <c r="K16" s="61">
        <f t="shared" si="4"/>
        <v>0</v>
      </c>
      <c r="L16" s="55"/>
      <c r="M16" s="55"/>
      <c r="N16" s="63"/>
      <c r="O16" s="61">
        <f t="shared" ref="O16:O23" si="8">SUM(P16:R16)</f>
        <v>0</v>
      </c>
      <c r="P16" s="55"/>
      <c r="Q16" s="55"/>
      <c r="R16" s="69"/>
      <c r="S16" s="61">
        <f t="shared" si="5"/>
        <v>0</v>
      </c>
      <c r="T16" s="55"/>
      <c r="U16" s="56"/>
      <c r="V16" s="63"/>
      <c r="W16" s="61">
        <f t="shared" si="6"/>
        <v>0</v>
      </c>
      <c r="X16" s="55"/>
      <c r="Y16" s="55"/>
      <c r="Z16" s="63"/>
      <c r="AA16" s="61">
        <f t="shared" si="7"/>
        <v>0</v>
      </c>
      <c r="AB16" s="55"/>
      <c r="AC16" s="55"/>
      <c r="AD16" s="63"/>
    </row>
    <row r="17" spans="2:30" x14ac:dyDescent="0.25">
      <c r="B17" s="4" t="s">
        <v>180</v>
      </c>
      <c r="C17" s="7" t="s">
        <v>0</v>
      </c>
      <c r="D17" s="9">
        <v>1000</v>
      </c>
      <c r="E17" s="52">
        <v>30</v>
      </c>
      <c r="F17" s="58">
        <f t="shared" si="0"/>
        <v>30000</v>
      </c>
      <c r="G17" s="146">
        <f t="shared" si="1"/>
        <v>30000</v>
      </c>
      <c r="H17" s="147">
        <f t="shared" si="2"/>
        <v>0</v>
      </c>
      <c r="I17" s="147">
        <f t="shared" si="2"/>
        <v>0</v>
      </c>
      <c r="J17" s="148">
        <f t="shared" si="3"/>
        <v>30000</v>
      </c>
      <c r="K17" s="61">
        <f t="shared" si="4"/>
        <v>0</v>
      </c>
      <c r="L17" s="55"/>
      <c r="M17" s="55"/>
      <c r="N17" s="69"/>
      <c r="O17" s="61">
        <f t="shared" si="8"/>
        <v>30000</v>
      </c>
      <c r="P17" s="55"/>
      <c r="Q17" s="55"/>
      <c r="R17" s="69">
        <f>F17</f>
        <v>30000</v>
      </c>
      <c r="S17" s="61">
        <f t="shared" si="5"/>
        <v>0</v>
      </c>
      <c r="T17" s="55"/>
      <c r="U17" s="56"/>
      <c r="V17" s="63"/>
      <c r="W17" s="61">
        <f t="shared" si="6"/>
        <v>0</v>
      </c>
      <c r="X17" s="55"/>
      <c r="Y17" s="55"/>
      <c r="Z17" s="63"/>
      <c r="AA17" s="61">
        <f t="shared" si="7"/>
        <v>0</v>
      </c>
      <c r="AB17" s="55"/>
      <c r="AC17" s="55"/>
      <c r="AD17" s="63"/>
    </row>
    <row r="18" spans="2:30" x14ac:dyDescent="0.25">
      <c r="B18" s="4" t="s">
        <v>26</v>
      </c>
      <c r="C18" s="7" t="s">
        <v>106</v>
      </c>
      <c r="D18" s="9">
        <v>200</v>
      </c>
      <c r="E18" s="52"/>
      <c r="F18" s="58">
        <f t="shared" si="0"/>
        <v>0</v>
      </c>
      <c r="G18" s="146">
        <f t="shared" si="1"/>
        <v>0</v>
      </c>
      <c r="H18" s="147">
        <f t="shared" si="2"/>
        <v>0</v>
      </c>
      <c r="I18" s="147">
        <f t="shared" si="2"/>
        <v>0</v>
      </c>
      <c r="J18" s="148">
        <f t="shared" si="3"/>
        <v>0</v>
      </c>
      <c r="K18" s="61">
        <f t="shared" si="4"/>
        <v>0</v>
      </c>
      <c r="L18" s="55"/>
      <c r="M18" s="55"/>
      <c r="N18" s="69"/>
      <c r="O18" s="61">
        <f t="shared" si="8"/>
        <v>0</v>
      </c>
      <c r="P18" s="55"/>
      <c r="Q18" s="55"/>
      <c r="R18" s="69"/>
      <c r="S18" s="61">
        <f t="shared" si="5"/>
        <v>0</v>
      </c>
      <c r="T18" s="55"/>
      <c r="U18" s="56"/>
      <c r="V18" s="63"/>
      <c r="W18" s="61">
        <f t="shared" si="6"/>
        <v>0</v>
      </c>
      <c r="X18" s="55"/>
      <c r="Y18" s="55"/>
      <c r="Z18" s="63"/>
      <c r="AA18" s="61">
        <f t="shared" si="7"/>
        <v>0</v>
      </c>
      <c r="AB18" s="55"/>
      <c r="AC18" s="55"/>
      <c r="AD18" s="63"/>
    </row>
    <row r="19" spans="2:30" x14ac:dyDescent="0.25">
      <c r="B19" s="4"/>
      <c r="C19" s="7"/>
      <c r="D19" s="9"/>
      <c r="F19" s="58"/>
      <c r="G19" s="146"/>
      <c r="H19" s="147"/>
      <c r="I19" s="147"/>
      <c r="J19" s="148"/>
      <c r="K19" s="61">
        <f t="shared" si="4"/>
        <v>0</v>
      </c>
      <c r="L19" s="55"/>
      <c r="M19" s="55"/>
      <c r="N19" s="63"/>
      <c r="O19" s="61">
        <f t="shared" si="8"/>
        <v>0</v>
      </c>
      <c r="P19" s="55"/>
      <c r="Q19" s="55"/>
      <c r="R19" s="69"/>
      <c r="S19" s="61">
        <f t="shared" si="5"/>
        <v>0</v>
      </c>
      <c r="T19" s="55"/>
      <c r="U19" s="56"/>
      <c r="V19" s="63"/>
      <c r="W19" s="61">
        <f t="shared" si="6"/>
        <v>0</v>
      </c>
      <c r="X19" s="55"/>
      <c r="Y19" s="55"/>
      <c r="Z19" s="63"/>
      <c r="AA19" s="61">
        <f t="shared" si="7"/>
        <v>0</v>
      </c>
      <c r="AB19" s="55"/>
      <c r="AC19" s="55"/>
      <c r="AD19" s="63"/>
    </row>
    <row r="20" spans="2:30" x14ac:dyDescent="0.25">
      <c r="B20" s="4" t="s">
        <v>107</v>
      </c>
      <c r="C20" s="7" t="s">
        <v>105</v>
      </c>
      <c r="D20" s="9">
        <v>150</v>
      </c>
      <c r="F20" s="58">
        <f t="shared" si="0"/>
        <v>0</v>
      </c>
      <c r="G20" s="146">
        <f t="shared" si="1"/>
        <v>0</v>
      </c>
      <c r="H20" s="147">
        <f t="shared" si="2"/>
        <v>0</v>
      </c>
      <c r="I20" s="147">
        <f t="shared" si="2"/>
        <v>0</v>
      </c>
      <c r="J20" s="148">
        <f t="shared" si="3"/>
        <v>0</v>
      </c>
      <c r="K20" s="61">
        <f t="shared" si="4"/>
        <v>0</v>
      </c>
      <c r="L20" s="55"/>
      <c r="M20" s="55"/>
      <c r="N20" s="63"/>
      <c r="O20" s="61">
        <f t="shared" si="8"/>
        <v>0</v>
      </c>
      <c r="P20" s="55"/>
      <c r="Q20" s="55"/>
      <c r="R20" s="69"/>
      <c r="S20" s="61">
        <f t="shared" si="5"/>
        <v>0</v>
      </c>
      <c r="T20" s="55"/>
      <c r="U20" s="56"/>
      <c r="V20" s="63"/>
      <c r="W20" s="61">
        <f t="shared" si="6"/>
        <v>0</v>
      </c>
      <c r="X20" s="55"/>
      <c r="Y20" s="55"/>
      <c r="Z20" s="63"/>
      <c r="AA20" s="61">
        <f t="shared" si="7"/>
        <v>0</v>
      </c>
      <c r="AB20" s="55"/>
      <c r="AC20" s="55"/>
      <c r="AD20" s="63"/>
    </row>
    <row r="21" spans="2:30" x14ac:dyDescent="0.25">
      <c r="B21" s="4" t="s">
        <v>33</v>
      </c>
      <c r="C21" s="7" t="s">
        <v>34</v>
      </c>
      <c r="D21" s="9">
        <v>50</v>
      </c>
      <c r="F21" s="58">
        <f t="shared" si="0"/>
        <v>0</v>
      </c>
      <c r="G21" s="146">
        <f t="shared" si="1"/>
        <v>0</v>
      </c>
      <c r="H21" s="147">
        <f t="shared" si="2"/>
        <v>0</v>
      </c>
      <c r="I21" s="147">
        <f t="shared" si="2"/>
        <v>0</v>
      </c>
      <c r="J21" s="148">
        <f t="shared" si="3"/>
        <v>0</v>
      </c>
      <c r="K21" s="61">
        <f t="shared" si="4"/>
        <v>0</v>
      </c>
      <c r="L21" s="55"/>
      <c r="M21" s="55"/>
      <c r="N21" s="63"/>
      <c r="O21" s="61">
        <f t="shared" si="8"/>
        <v>0</v>
      </c>
      <c r="P21" s="55"/>
      <c r="Q21" s="55"/>
      <c r="R21" s="69">
        <f t="shared" ref="R21:R23" si="9">F21</f>
        <v>0</v>
      </c>
      <c r="S21" s="61">
        <f t="shared" si="5"/>
        <v>0</v>
      </c>
      <c r="T21" s="55"/>
      <c r="U21" s="56"/>
      <c r="V21" s="63"/>
      <c r="W21" s="61">
        <f t="shared" si="6"/>
        <v>0</v>
      </c>
      <c r="X21" s="55"/>
      <c r="Y21" s="55"/>
      <c r="Z21" s="63"/>
      <c r="AA21" s="61">
        <f t="shared" si="7"/>
        <v>0</v>
      </c>
      <c r="AB21" s="55"/>
      <c r="AC21" s="55"/>
      <c r="AD21" s="63"/>
    </row>
    <row r="22" spans="2:30" x14ac:dyDescent="0.25">
      <c r="B22" s="4"/>
      <c r="C22" s="7"/>
      <c r="D22" s="9"/>
      <c r="F22" s="58"/>
      <c r="G22" s="146"/>
      <c r="H22" s="147"/>
      <c r="I22" s="147"/>
      <c r="J22" s="148"/>
      <c r="K22" s="61">
        <f t="shared" si="4"/>
        <v>0</v>
      </c>
      <c r="L22" s="55"/>
      <c r="M22" s="55"/>
      <c r="N22" s="63"/>
      <c r="O22" s="61">
        <f t="shared" si="8"/>
        <v>0</v>
      </c>
      <c r="P22" s="55"/>
      <c r="Q22" s="55"/>
      <c r="R22" s="69">
        <f t="shared" si="9"/>
        <v>0</v>
      </c>
      <c r="S22" s="61">
        <f t="shared" si="5"/>
        <v>0</v>
      </c>
      <c r="T22" s="55"/>
      <c r="U22" s="56"/>
      <c r="V22" s="63"/>
      <c r="W22" s="61">
        <f t="shared" si="6"/>
        <v>0</v>
      </c>
      <c r="X22" s="55"/>
      <c r="Y22" s="55"/>
      <c r="Z22" s="63"/>
      <c r="AA22" s="61">
        <f t="shared" si="7"/>
        <v>0</v>
      </c>
      <c r="AB22" s="55"/>
      <c r="AC22" s="55"/>
      <c r="AD22" s="63"/>
    </row>
    <row r="23" spans="2:30" x14ac:dyDescent="0.25">
      <c r="B23" s="4" t="s">
        <v>25</v>
      </c>
      <c r="C23" s="7" t="s">
        <v>31</v>
      </c>
      <c r="D23" s="9"/>
      <c r="E23">
        <v>20</v>
      </c>
      <c r="F23" s="58"/>
      <c r="G23" s="146">
        <f t="shared" si="1"/>
        <v>0</v>
      </c>
      <c r="H23" s="147">
        <f t="shared" si="2"/>
        <v>0</v>
      </c>
      <c r="I23" s="147">
        <f t="shared" si="2"/>
        <v>0</v>
      </c>
      <c r="J23" s="148">
        <f t="shared" si="3"/>
        <v>0</v>
      </c>
      <c r="K23" s="61">
        <f t="shared" si="4"/>
        <v>0</v>
      </c>
      <c r="L23" s="55"/>
      <c r="M23" s="55"/>
      <c r="N23" s="63"/>
      <c r="O23" s="61">
        <f t="shared" si="8"/>
        <v>0</v>
      </c>
      <c r="P23" s="55"/>
      <c r="Q23" s="55"/>
      <c r="R23" s="69">
        <f t="shared" si="9"/>
        <v>0</v>
      </c>
      <c r="S23" s="61">
        <f t="shared" si="5"/>
        <v>0</v>
      </c>
      <c r="T23" s="55"/>
      <c r="U23" s="56"/>
      <c r="V23" s="63"/>
      <c r="W23" s="61">
        <f t="shared" si="6"/>
        <v>0</v>
      </c>
      <c r="X23" s="55"/>
      <c r="Y23" s="55"/>
      <c r="Z23" s="63"/>
      <c r="AA23" s="61">
        <f t="shared" si="7"/>
        <v>0</v>
      </c>
      <c r="AB23" s="55"/>
      <c r="AC23" s="55"/>
      <c r="AD23" s="63"/>
    </row>
    <row r="24" spans="2:30" x14ac:dyDescent="0.25">
      <c r="B24" s="4" t="s">
        <v>32</v>
      </c>
      <c r="C24" s="7" t="s">
        <v>35</v>
      </c>
      <c r="D24" s="19">
        <v>3225</v>
      </c>
      <c r="F24" s="58"/>
      <c r="G24" s="146">
        <f t="shared" si="1"/>
        <v>0</v>
      </c>
      <c r="H24" s="147">
        <f t="shared" si="2"/>
        <v>0</v>
      </c>
      <c r="I24" s="147">
        <f t="shared" si="2"/>
        <v>0</v>
      </c>
      <c r="J24" s="148">
        <f t="shared" si="3"/>
        <v>0</v>
      </c>
      <c r="K24" s="61">
        <f t="shared" si="4"/>
        <v>0</v>
      </c>
      <c r="L24" s="55"/>
      <c r="M24" s="55"/>
      <c r="N24" s="63"/>
      <c r="O24" s="61"/>
      <c r="P24" s="55"/>
      <c r="Q24" s="55"/>
      <c r="R24" s="69"/>
      <c r="S24" s="61">
        <f t="shared" si="5"/>
        <v>0</v>
      </c>
      <c r="T24" s="55"/>
      <c r="U24" s="56"/>
      <c r="V24" s="63"/>
      <c r="W24" s="61">
        <f t="shared" si="6"/>
        <v>0</v>
      </c>
      <c r="X24" s="55"/>
      <c r="Y24" s="55"/>
      <c r="Z24" s="63"/>
      <c r="AA24" s="61">
        <f t="shared" si="7"/>
        <v>0</v>
      </c>
      <c r="AB24" s="55"/>
      <c r="AC24" s="55"/>
      <c r="AD24" s="63"/>
    </row>
    <row r="25" spans="2:30" x14ac:dyDescent="0.25">
      <c r="B25" s="4" t="s">
        <v>5</v>
      </c>
      <c r="C25" s="7" t="s">
        <v>35</v>
      </c>
      <c r="D25" s="19">
        <v>537.5</v>
      </c>
      <c r="F25" s="58"/>
      <c r="G25" s="146">
        <f t="shared" si="1"/>
        <v>0</v>
      </c>
      <c r="H25" s="147">
        <f t="shared" si="2"/>
        <v>0</v>
      </c>
      <c r="I25" s="147">
        <f t="shared" si="2"/>
        <v>0</v>
      </c>
      <c r="J25" s="148">
        <f t="shared" si="3"/>
        <v>0</v>
      </c>
      <c r="K25" s="61">
        <f t="shared" si="4"/>
        <v>0</v>
      </c>
      <c r="L25" s="55"/>
      <c r="M25" s="55"/>
      <c r="N25" s="63"/>
      <c r="O25" s="61"/>
      <c r="P25" s="55"/>
      <c r="Q25" s="55"/>
      <c r="R25" s="69"/>
      <c r="S25" s="61">
        <f t="shared" si="5"/>
        <v>0</v>
      </c>
      <c r="T25" s="55"/>
      <c r="U25" s="56"/>
      <c r="V25" s="63"/>
      <c r="W25" s="61">
        <f t="shared" si="6"/>
        <v>0</v>
      </c>
      <c r="X25" s="55"/>
      <c r="Y25" s="55"/>
      <c r="Z25" s="63"/>
      <c r="AA25" s="61">
        <f t="shared" si="7"/>
        <v>0</v>
      </c>
      <c r="AB25" s="55"/>
      <c r="AC25" s="55"/>
      <c r="AD25" s="63"/>
    </row>
    <row r="26" spans="2:30" x14ac:dyDescent="0.25">
      <c r="B26" s="4" t="s">
        <v>30</v>
      </c>
      <c r="C26" s="7" t="s">
        <v>29</v>
      </c>
      <c r="D26" s="9">
        <v>40</v>
      </c>
      <c r="E26">
        <v>1</v>
      </c>
      <c r="F26" s="58"/>
      <c r="G26" s="146">
        <f t="shared" si="1"/>
        <v>0</v>
      </c>
      <c r="H26" s="147">
        <f t="shared" si="2"/>
        <v>0</v>
      </c>
      <c r="I26" s="147">
        <f t="shared" si="2"/>
        <v>0</v>
      </c>
      <c r="J26" s="148">
        <f t="shared" si="3"/>
        <v>0</v>
      </c>
      <c r="K26" s="61">
        <f t="shared" si="4"/>
        <v>0</v>
      </c>
      <c r="L26" s="55"/>
      <c r="M26" s="55"/>
      <c r="N26" s="63"/>
      <c r="O26" s="61"/>
      <c r="P26" s="55"/>
      <c r="Q26" s="55"/>
      <c r="R26" s="69"/>
      <c r="S26" s="61">
        <f t="shared" si="5"/>
        <v>0</v>
      </c>
      <c r="T26" s="55"/>
      <c r="U26" s="56"/>
      <c r="V26" s="63"/>
      <c r="W26" s="61">
        <f t="shared" si="6"/>
        <v>0</v>
      </c>
      <c r="X26" s="55"/>
      <c r="Y26" s="55"/>
      <c r="Z26" s="63"/>
      <c r="AA26" s="61">
        <f t="shared" si="7"/>
        <v>0</v>
      </c>
      <c r="AB26" s="55"/>
      <c r="AC26" s="55"/>
      <c r="AD26" s="63"/>
    </row>
    <row r="27" spans="2:30" x14ac:dyDescent="0.25">
      <c r="B27" s="4" t="s">
        <v>7</v>
      </c>
      <c r="C27" s="7" t="s">
        <v>29</v>
      </c>
      <c r="D27" s="9">
        <v>20</v>
      </c>
      <c r="E27">
        <f>E23</f>
        <v>20</v>
      </c>
      <c r="F27" s="58"/>
      <c r="G27" s="146">
        <f t="shared" si="1"/>
        <v>0</v>
      </c>
      <c r="H27" s="147">
        <f t="shared" si="2"/>
        <v>0</v>
      </c>
      <c r="I27" s="147">
        <f t="shared" si="2"/>
        <v>0</v>
      </c>
      <c r="J27" s="148">
        <f t="shared" si="3"/>
        <v>0</v>
      </c>
      <c r="K27" s="61">
        <f t="shared" si="4"/>
        <v>0</v>
      </c>
      <c r="L27" s="55"/>
      <c r="M27" s="55"/>
      <c r="N27" s="63"/>
      <c r="O27" s="61"/>
      <c r="P27" s="55"/>
      <c r="Q27" s="55"/>
      <c r="R27" s="69"/>
      <c r="S27" s="61">
        <f t="shared" si="5"/>
        <v>0</v>
      </c>
      <c r="T27" s="55"/>
      <c r="U27" s="56"/>
      <c r="V27" s="63"/>
      <c r="W27" s="61">
        <f t="shared" si="6"/>
        <v>0</v>
      </c>
      <c r="X27" s="55"/>
      <c r="Y27" s="55"/>
      <c r="Z27" s="63"/>
      <c r="AA27" s="61">
        <f t="shared" si="7"/>
        <v>0</v>
      </c>
      <c r="AB27" s="55"/>
      <c r="AC27" s="55"/>
      <c r="AD27" s="63"/>
    </row>
    <row r="28" spans="2:30" ht="15.75" thickBot="1" x14ac:dyDescent="0.3">
      <c r="B28" s="4"/>
      <c r="F28" s="1"/>
      <c r="G28" s="149"/>
      <c r="H28" s="147"/>
      <c r="I28" s="147"/>
      <c r="J28" s="148"/>
      <c r="K28" s="61"/>
      <c r="L28" s="55"/>
      <c r="M28" s="55"/>
      <c r="N28" s="63"/>
      <c r="O28" s="61"/>
      <c r="P28" s="55"/>
      <c r="Q28" s="55"/>
      <c r="R28" s="63"/>
      <c r="S28" s="61"/>
      <c r="T28" s="55"/>
      <c r="U28" s="56"/>
      <c r="V28" s="63"/>
      <c r="W28" s="61"/>
      <c r="X28" s="55"/>
      <c r="Y28" s="55"/>
      <c r="Z28" s="63"/>
      <c r="AA28" s="61"/>
      <c r="AB28" s="55"/>
      <c r="AC28" s="55"/>
      <c r="AD28" s="63"/>
    </row>
    <row r="29" spans="2:30" ht="15.75" thickBot="1" x14ac:dyDescent="0.3">
      <c r="B29" s="13" t="s">
        <v>8</v>
      </c>
      <c r="C29" s="12"/>
      <c r="D29" s="12"/>
      <c r="E29" s="12"/>
      <c r="F29" s="59">
        <f t="shared" ref="F29:O29" si="10">SUM(F14:F27)</f>
        <v>105000</v>
      </c>
      <c r="G29" s="150">
        <f t="shared" si="10"/>
        <v>105000</v>
      </c>
      <c r="H29" s="150">
        <f t="shared" si="10"/>
        <v>0</v>
      </c>
      <c r="I29" s="150">
        <f t="shared" si="10"/>
        <v>0</v>
      </c>
      <c r="J29" s="150">
        <f t="shared" si="10"/>
        <v>105000</v>
      </c>
      <c r="K29" s="66">
        <f t="shared" si="10"/>
        <v>0</v>
      </c>
      <c r="L29" s="66">
        <f t="shared" si="10"/>
        <v>0</v>
      </c>
      <c r="M29" s="66">
        <f t="shared" si="10"/>
        <v>0</v>
      </c>
      <c r="N29" s="66">
        <f t="shared" si="10"/>
        <v>0</v>
      </c>
      <c r="O29" s="67">
        <f t="shared" si="10"/>
        <v>105000</v>
      </c>
      <c r="P29" s="68"/>
      <c r="Q29" s="68"/>
      <c r="R29" s="72">
        <f>SUM(R14:R28)</f>
        <v>105000</v>
      </c>
      <c r="S29" s="72">
        <f t="shared" ref="S29:AD29" si="11">SUM(S14:S28)</f>
        <v>0</v>
      </c>
      <c r="T29" s="72">
        <f t="shared" si="11"/>
        <v>0</v>
      </c>
      <c r="U29" s="72">
        <f t="shared" si="11"/>
        <v>0</v>
      </c>
      <c r="V29" s="72">
        <f t="shared" si="11"/>
        <v>0</v>
      </c>
      <c r="W29" s="72">
        <f t="shared" si="11"/>
        <v>0</v>
      </c>
      <c r="X29" s="72">
        <f t="shared" si="11"/>
        <v>0</v>
      </c>
      <c r="Y29" s="72">
        <f t="shared" si="11"/>
        <v>0</v>
      </c>
      <c r="Z29" s="72">
        <f t="shared" si="11"/>
        <v>0</v>
      </c>
      <c r="AA29" s="72">
        <f t="shared" si="11"/>
        <v>0</v>
      </c>
      <c r="AB29" s="72">
        <f t="shared" si="11"/>
        <v>0</v>
      </c>
      <c r="AC29" s="72">
        <f t="shared" si="11"/>
        <v>0</v>
      </c>
      <c r="AD29" s="72">
        <f t="shared" si="11"/>
        <v>0</v>
      </c>
    </row>
    <row r="30" spans="2:30" hidden="1" x14ac:dyDescent="0.25">
      <c r="B30" s="4" t="s">
        <v>3</v>
      </c>
      <c r="C30" s="7" t="s">
        <v>1</v>
      </c>
      <c r="D30" s="9">
        <f>re!C9*D25</f>
        <v>26875</v>
      </c>
      <c r="F30" s="10">
        <f>D30*E30</f>
        <v>0</v>
      </c>
    </row>
    <row r="31" spans="2:30" hidden="1" x14ac:dyDescent="0.25">
      <c r="B31" s="4" t="s">
        <v>4</v>
      </c>
      <c r="C31" s="7" t="s">
        <v>6</v>
      </c>
      <c r="D31" s="9">
        <f>re!C10*D25</f>
        <v>161250</v>
      </c>
      <c r="F31" s="10">
        <f>D31*E31</f>
        <v>0</v>
      </c>
    </row>
    <row r="32" spans="2:30" hidden="1" x14ac:dyDescent="0.25">
      <c r="B32" s="4"/>
      <c r="C32" s="7"/>
      <c r="D32" s="9"/>
      <c r="F32" s="10"/>
    </row>
    <row r="33" spans="2:6" hidden="1" x14ac:dyDescent="0.25">
      <c r="B33" s="4" t="s">
        <v>24</v>
      </c>
      <c r="C33" s="7" t="s">
        <v>29</v>
      </c>
      <c r="D33" s="9">
        <f>re!C7*D26</f>
        <v>60000</v>
      </c>
      <c r="F33" s="10">
        <f>D33*E33</f>
        <v>0</v>
      </c>
    </row>
    <row r="34" spans="2:6" hidden="1" x14ac:dyDescent="0.25">
      <c r="B34" s="4" t="s">
        <v>26</v>
      </c>
      <c r="C34" s="7" t="s">
        <v>29</v>
      </c>
      <c r="D34" s="9">
        <v>35</v>
      </c>
      <c r="F34" s="10">
        <f>D34*E34</f>
        <v>0</v>
      </c>
    </row>
    <row r="35" spans="2:6" hidden="1" x14ac:dyDescent="0.25">
      <c r="B35" s="4"/>
      <c r="C35" s="7"/>
      <c r="D35" s="9"/>
      <c r="F35" s="10"/>
    </row>
    <row r="36" spans="2:6" hidden="1" x14ac:dyDescent="0.25">
      <c r="B36" s="4" t="s">
        <v>36</v>
      </c>
      <c r="C36" s="7" t="s">
        <v>34</v>
      </c>
      <c r="D36" s="9">
        <v>100</v>
      </c>
      <c r="F36" s="10">
        <f>D36*E36</f>
        <v>0</v>
      </c>
    </row>
    <row r="37" spans="2:6" hidden="1" x14ac:dyDescent="0.25">
      <c r="B37" s="4" t="s">
        <v>33</v>
      </c>
      <c r="C37" s="7" t="s">
        <v>34</v>
      </c>
      <c r="D37" s="9">
        <v>8</v>
      </c>
      <c r="F37" s="10">
        <f>D37*E37</f>
        <v>0</v>
      </c>
    </row>
    <row r="38" spans="2:6" hidden="1" x14ac:dyDescent="0.25">
      <c r="B38" s="4"/>
      <c r="C38" s="7"/>
      <c r="D38" s="9"/>
      <c r="F38" s="10"/>
    </row>
    <row r="39" spans="2:6" hidden="1" x14ac:dyDescent="0.25">
      <c r="B39" s="4" t="s">
        <v>25</v>
      </c>
      <c r="C39" s="7" t="s">
        <v>31</v>
      </c>
      <c r="D39" s="9"/>
      <c r="F39" s="10">
        <f>SUM(F40:F43)</f>
        <v>0</v>
      </c>
    </row>
    <row r="40" spans="2:6" hidden="1" x14ac:dyDescent="0.25">
      <c r="B40" s="4" t="s">
        <v>32</v>
      </c>
      <c r="C40" s="7" t="s">
        <v>35</v>
      </c>
      <c r="D40" s="9">
        <f>re!C11*D25</f>
        <v>80625</v>
      </c>
      <c r="F40" s="10">
        <f>D40*E40</f>
        <v>0</v>
      </c>
    </row>
    <row r="41" spans="2:6" hidden="1" x14ac:dyDescent="0.25">
      <c r="B41" s="4" t="s">
        <v>5</v>
      </c>
      <c r="C41" s="7" t="s">
        <v>35</v>
      </c>
      <c r="D41" s="19">
        <f>re!C12*D25</f>
        <v>13437.5</v>
      </c>
      <c r="F41" s="10">
        <f>D41*E41</f>
        <v>0</v>
      </c>
    </row>
    <row r="42" spans="2:6" hidden="1" x14ac:dyDescent="0.25">
      <c r="B42" s="4" t="s">
        <v>30</v>
      </c>
      <c r="C42" s="7" t="s">
        <v>29</v>
      </c>
      <c r="D42" s="9">
        <v>40</v>
      </c>
      <c r="F42" s="10">
        <f>D42*E42*E39</f>
        <v>0</v>
      </c>
    </row>
    <row r="43" spans="2:6" hidden="1" x14ac:dyDescent="0.25">
      <c r="B43" s="4" t="s">
        <v>7</v>
      </c>
      <c r="C43" s="7" t="s">
        <v>29</v>
      </c>
      <c r="D43" s="9">
        <v>20</v>
      </c>
      <c r="F43" s="10">
        <f>D43*E43*E39</f>
        <v>0</v>
      </c>
    </row>
    <row r="44" spans="2:6" hidden="1" x14ac:dyDescent="0.25">
      <c r="B44" s="4"/>
      <c r="F44" s="1"/>
    </row>
    <row r="45" spans="2:6" hidden="1" x14ac:dyDescent="0.25">
      <c r="B45" s="13" t="s">
        <v>8</v>
      </c>
      <c r="C45" s="12"/>
      <c r="D45" s="12"/>
      <c r="E45" s="12"/>
      <c r="F45" s="11">
        <f>SUM(F28:F39)</f>
        <v>105000</v>
      </c>
    </row>
    <row r="46" spans="2:6" hidden="1" x14ac:dyDescent="0.25"/>
    <row r="50" spans="6:6" x14ac:dyDescent="0.25">
      <c r="F50" s="16"/>
    </row>
    <row r="51" spans="6:6" x14ac:dyDescent="0.25">
      <c r="F51" s="16"/>
    </row>
    <row r="52" spans="6:6" x14ac:dyDescent="0.25">
      <c r="F52" s="16"/>
    </row>
  </sheetData>
  <mergeCells count="6">
    <mergeCell ref="AA11:AD11"/>
    <mergeCell ref="G11:J11"/>
    <mergeCell ref="K11:N11"/>
    <mergeCell ref="O11:R11"/>
    <mergeCell ref="S11:V11"/>
    <mergeCell ref="W11:Z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71"/>
  <sheetViews>
    <sheetView zoomScale="70" zoomScaleNormal="70" workbookViewId="0">
      <selection activeCell="AB56" sqref="AB56"/>
    </sheetView>
  </sheetViews>
  <sheetFormatPr defaultRowHeight="15" x14ac:dyDescent="0.25"/>
  <cols>
    <col min="2" max="2" width="33.5703125" bestFit="1" customWidth="1"/>
    <col min="3" max="3" width="9" style="6" bestFit="1" customWidth="1"/>
    <col min="6" max="6" width="16.140625" customWidth="1"/>
    <col min="7" max="7" width="14.5703125" customWidth="1"/>
    <col min="8" max="8" width="11.7109375" customWidth="1"/>
    <col min="10" max="10" width="13.7109375" customWidth="1"/>
    <col min="15" max="15" width="12.85546875" customWidth="1"/>
  </cols>
  <sheetData>
    <row r="3" spans="2:6" x14ac:dyDescent="0.25">
      <c r="B3" t="s">
        <v>78</v>
      </c>
    </row>
    <row r="4" spans="2:6" x14ac:dyDescent="0.25">
      <c r="B4" t="s">
        <v>139</v>
      </c>
    </row>
    <row r="5" spans="2:6" x14ac:dyDescent="0.25">
      <c r="B5" t="s">
        <v>80</v>
      </c>
    </row>
    <row r="6" spans="2:6" x14ac:dyDescent="0.25">
      <c r="B6" s="125" t="s">
        <v>158</v>
      </c>
    </row>
    <row r="7" spans="2:6" x14ac:dyDescent="0.25">
      <c r="B7" s="1"/>
    </row>
    <row r="8" spans="2:6" x14ac:dyDescent="0.25">
      <c r="B8" t="s">
        <v>135</v>
      </c>
    </row>
    <row r="9" spans="2:6" ht="20.25" thickBot="1" x14ac:dyDescent="0.35">
      <c r="B9" s="3"/>
      <c r="C9" s="5"/>
      <c r="D9" s="3"/>
      <c r="E9" s="3"/>
      <c r="F9" s="3"/>
    </row>
    <row r="10" spans="2:6" ht="15.75" thickTop="1" x14ac:dyDescent="0.25"/>
    <row r="11" spans="2:6" ht="15.75" thickBot="1" x14ac:dyDescent="0.3">
      <c r="B11" s="4" t="s">
        <v>14</v>
      </c>
      <c r="C11" s="7" t="s">
        <v>0</v>
      </c>
      <c r="D11" s="9"/>
    </row>
    <row r="12" spans="2:6" ht="15.75" hidden="1" customHeight="1" thickBot="1" x14ac:dyDescent="0.3">
      <c r="B12" s="4" t="s">
        <v>15</v>
      </c>
      <c r="C12" s="7" t="s">
        <v>9</v>
      </c>
      <c r="D12" s="9">
        <f>1+D15</f>
        <v>1</v>
      </c>
    </row>
    <row r="13" spans="2:6" ht="15.75" hidden="1" customHeight="1" thickBot="1" x14ac:dyDescent="0.3">
      <c r="B13" s="4" t="s">
        <v>13</v>
      </c>
      <c r="C13" s="7" t="s">
        <v>21</v>
      </c>
      <c r="D13" s="9">
        <f>SUM(D15:D22)</f>
        <v>2</v>
      </c>
    </row>
    <row r="14" spans="2:6" ht="15.75" hidden="1" thickBot="1" x14ac:dyDescent="0.3">
      <c r="B14" s="4"/>
      <c r="C14" s="7"/>
    </row>
    <row r="15" spans="2:6" ht="30.75" hidden="1" thickBot="1" x14ac:dyDescent="0.3">
      <c r="B15" s="15" t="s">
        <v>16</v>
      </c>
      <c r="C15" s="7"/>
      <c r="D15" s="14"/>
    </row>
    <row r="16" spans="2:6" ht="30.75" hidden="1" thickBot="1" x14ac:dyDescent="0.3">
      <c r="B16" s="15" t="s">
        <v>28</v>
      </c>
      <c r="C16" s="7"/>
      <c r="D16" s="14"/>
    </row>
    <row r="17" spans="1:6" ht="30.75" hidden="1" thickBot="1" x14ac:dyDescent="0.3">
      <c r="B17" s="15" t="s">
        <v>22</v>
      </c>
      <c r="C17" s="7"/>
      <c r="D17" s="14"/>
    </row>
    <row r="18" spans="1:6" ht="30.75" hidden="1" thickBot="1" x14ac:dyDescent="0.3">
      <c r="B18" s="15" t="s">
        <v>17</v>
      </c>
      <c r="C18" s="7"/>
      <c r="D18" s="14">
        <v>1</v>
      </c>
    </row>
    <row r="19" spans="1:6" ht="30.75" hidden="1" thickBot="1" x14ac:dyDescent="0.3">
      <c r="B19" s="15" t="s">
        <v>18</v>
      </c>
      <c r="C19" s="7"/>
      <c r="D19" s="14"/>
    </row>
    <row r="20" spans="1:6" ht="30.75" hidden="1" thickBot="1" x14ac:dyDescent="0.3">
      <c r="B20" s="15" t="s">
        <v>19</v>
      </c>
      <c r="C20" s="7"/>
      <c r="D20" s="14"/>
    </row>
    <row r="21" spans="1:6" ht="30.75" hidden="1" thickBot="1" x14ac:dyDescent="0.3">
      <c r="B21" s="15" t="s">
        <v>27</v>
      </c>
      <c r="C21" s="7"/>
      <c r="D21" s="14"/>
    </row>
    <row r="22" spans="1:6" ht="30.75" hidden="1" thickBot="1" x14ac:dyDescent="0.3">
      <c r="B22" s="15" t="s">
        <v>20</v>
      </c>
      <c r="C22" s="7"/>
      <c r="D22" s="14">
        <v>1</v>
      </c>
    </row>
    <row r="23" spans="1:6" ht="15.75" hidden="1" thickBot="1" x14ac:dyDescent="0.3">
      <c r="C23" s="7"/>
    </row>
    <row r="24" spans="1:6" ht="18" hidden="1" thickBot="1" x14ac:dyDescent="0.35">
      <c r="B24" s="2" t="s">
        <v>46</v>
      </c>
      <c r="C24" s="8"/>
      <c r="D24" s="2"/>
      <c r="E24" s="2"/>
      <c r="F24" s="2"/>
    </row>
    <row r="25" spans="1:6" ht="15.75" hidden="1" thickBot="1" x14ac:dyDescent="0.3">
      <c r="A25" t="e">
        <f>[1]re!#REF!</f>
        <v>#REF!</v>
      </c>
      <c r="C25" s="7"/>
      <c r="D25" s="18" t="e">
        <f>[1]re!#REF!</f>
        <v>#REF!</v>
      </c>
    </row>
    <row r="26" spans="1:6" ht="15.75" hidden="1" thickBot="1" x14ac:dyDescent="0.3">
      <c r="A26" t="str">
        <f>[1]re!B2</f>
        <v>Curs schimb MDL/EUR (şfîrşit an 2020)</v>
      </c>
      <c r="C26" s="7"/>
      <c r="D26" s="18">
        <f>[1]re!C2</f>
        <v>21.5</v>
      </c>
    </row>
    <row r="27" spans="1:6" ht="15.75" hidden="1" thickBot="1" x14ac:dyDescent="0.3">
      <c r="C27" s="7"/>
      <c r="D27" s="7" t="s">
        <v>12</v>
      </c>
      <c r="E27" s="7" t="s">
        <v>10</v>
      </c>
      <c r="F27" s="7" t="s">
        <v>11</v>
      </c>
    </row>
    <row r="28" spans="1:6" ht="15.75" hidden="1" thickBot="1" x14ac:dyDescent="0.3">
      <c r="B28" s="4" t="s">
        <v>23</v>
      </c>
      <c r="C28" s="7" t="s">
        <v>1</v>
      </c>
      <c r="D28" s="9" t="e">
        <f>[1]re!C5*D25</f>
        <v>#REF!</v>
      </c>
      <c r="F28" s="10" t="e">
        <f>D28*E28</f>
        <v>#REF!</v>
      </c>
    </row>
    <row r="29" spans="1:6" ht="15.75" hidden="1" thickBot="1" x14ac:dyDescent="0.3">
      <c r="B29" s="4" t="s">
        <v>2</v>
      </c>
      <c r="C29" s="7" t="s">
        <v>1</v>
      </c>
      <c r="D29" s="9" t="e">
        <f>[1]re!C7*D25</f>
        <v>#REF!</v>
      </c>
      <c r="F29" s="10" t="e">
        <f>D29*E29</f>
        <v>#REF!</v>
      </c>
    </row>
    <row r="30" spans="1:6" ht="15.75" hidden="1" thickBot="1" x14ac:dyDescent="0.3">
      <c r="B30" s="4" t="s">
        <v>3</v>
      </c>
      <c r="C30" s="7" t="s">
        <v>1</v>
      </c>
      <c r="D30" s="9" t="e">
        <f>[1]re!C8*D25</f>
        <v>#REF!</v>
      </c>
      <c r="F30" s="10" t="e">
        <f>D30*E30</f>
        <v>#REF!</v>
      </c>
    </row>
    <row r="31" spans="1:6" ht="15.75" hidden="1" thickBot="1" x14ac:dyDescent="0.3">
      <c r="B31" s="4" t="s">
        <v>4</v>
      </c>
      <c r="C31" s="7" t="s">
        <v>6</v>
      </c>
      <c r="D31" s="9" t="e">
        <f>[1]re!C9*D25</f>
        <v>#REF!</v>
      </c>
      <c r="F31" s="10" t="e">
        <f>D31*E31</f>
        <v>#REF!</v>
      </c>
    </row>
    <row r="32" spans="1:6" ht="15.75" hidden="1" thickBot="1" x14ac:dyDescent="0.3">
      <c r="B32" s="4"/>
      <c r="C32" s="7"/>
      <c r="D32" s="9"/>
      <c r="F32" s="10"/>
    </row>
    <row r="33" spans="2:30" ht="15.75" hidden="1" thickBot="1" x14ac:dyDescent="0.3">
      <c r="B33" s="4" t="s">
        <v>24</v>
      </c>
      <c r="C33" s="7" t="s">
        <v>29</v>
      </c>
      <c r="D33" s="9">
        <f>[1]re!C6*D26</f>
        <v>8600</v>
      </c>
      <c r="F33" s="10">
        <f>D33*E33</f>
        <v>0</v>
      </c>
    </row>
    <row r="34" spans="2:30" ht="15.75" hidden="1" thickBot="1" x14ac:dyDescent="0.3">
      <c r="B34" s="4" t="s">
        <v>26</v>
      </c>
      <c r="C34" s="7" t="s">
        <v>29</v>
      </c>
      <c r="D34" s="9">
        <v>35</v>
      </c>
      <c r="F34" s="10">
        <f>D34*E34</f>
        <v>0</v>
      </c>
    </row>
    <row r="35" spans="2:30" ht="15.75" hidden="1" thickBot="1" x14ac:dyDescent="0.3">
      <c r="B35" s="4"/>
      <c r="C35" s="7"/>
      <c r="D35" s="9"/>
      <c r="F35" s="10"/>
    </row>
    <row r="36" spans="2:30" ht="15.75" hidden="1" thickBot="1" x14ac:dyDescent="0.3">
      <c r="B36" s="4" t="s">
        <v>36</v>
      </c>
      <c r="C36" s="7" t="s">
        <v>34</v>
      </c>
      <c r="D36" s="9">
        <v>100</v>
      </c>
      <c r="F36" s="10">
        <f>D36*E36</f>
        <v>0</v>
      </c>
    </row>
    <row r="37" spans="2:30" ht="15.75" hidden="1" thickBot="1" x14ac:dyDescent="0.3">
      <c r="B37" s="4" t="s">
        <v>33</v>
      </c>
      <c r="C37" s="7" t="s">
        <v>34</v>
      </c>
      <c r="D37" s="9">
        <v>8</v>
      </c>
      <c r="F37" s="10">
        <f>D37*E37</f>
        <v>0</v>
      </c>
    </row>
    <row r="38" spans="2:30" ht="15.75" hidden="1" thickBot="1" x14ac:dyDescent="0.3">
      <c r="B38" s="4"/>
      <c r="C38" s="7"/>
      <c r="D38" s="9"/>
      <c r="F38" s="10"/>
    </row>
    <row r="39" spans="2:30" ht="15.75" hidden="1" thickBot="1" x14ac:dyDescent="0.3">
      <c r="B39" s="4" t="s">
        <v>25</v>
      </c>
      <c r="C39" s="7" t="s">
        <v>31</v>
      </c>
      <c r="D39" s="9"/>
      <c r="F39" s="10" t="e">
        <f>SUM(F40:F43)</f>
        <v>#REF!</v>
      </c>
    </row>
    <row r="40" spans="2:30" ht="15.75" hidden="1" thickBot="1" x14ac:dyDescent="0.3">
      <c r="B40" s="4" t="s">
        <v>32</v>
      </c>
      <c r="C40" s="7" t="s">
        <v>35</v>
      </c>
      <c r="D40" s="9" t="e">
        <f>[1]re!C10*D25</f>
        <v>#REF!</v>
      </c>
      <c r="F40" s="10" t="e">
        <f>D40*E40</f>
        <v>#REF!</v>
      </c>
    </row>
    <row r="41" spans="2:30" ht="15.75" hidden="1" thickBot="1" x14ac:dyDescent="0.3">
      <c r="B41" s="4" t="s">
        <v>5</v>
      </c>
      <c r="C41" s="7" t="s">
        <v>35</v>
      </c>
      <c r="D41" s="19" t="e">
        <f>[1]re!C11*D25</f>
        <v>#REF!</v>
      </c>
      <c r="F41" s="10" t="e">
        <f>D41*E41</f>
        <v>#REF!</v>
      </c>
    </row>
    <row r="42" spans="2:30" ht="15.75" hidden="1" thickBot="1" x14ac:dyDescent="0.3">
      <c r="B42" s="4" t="s">
        <v>30</v>
      </c>
      <c r="C42" s="7" t="s">
        <v>29</v>
      </c>
      <c r="D42" s="9">
        <v>40</v>
      </c>
      <c r="F42" s="10">
        <f>D42*E42*E39</f>
        <v>0</v>
      </c>
    </row>
    <row r="43" spans="2:30" ht="15.75" hidden="1" thickBot="1" x14ac:dyDescent="0.3">
      <c r="B43" s="4" t="s">
        <v>7</v>
      </c>
      <c r="C43" s="7" t="s">
        <v>29</v>
      </c>
      <c r="D43" s="9">
        <v>20</v>
      </c>
      <c r="F43" s="10">
        <f>D43*E43*E39</f>
        <v>0</v>
      </c>
    </row>
    <row r="44" spans="2:30" ht="15.75" hidden="1" thickBot="1" x14ac:dyDescent="0.3">
      <c r="B44" s="4"/>
      <c r="F44" s="1"/>
    </row>
    <row r="45" spans="2:30" ht="15.75" hidden="1" thickBot="1" x14ac:dyDescent="0.3">
      <c r="B45" s="13" t="s">
        <v>8</v>
      </c>
      <c r="C45" s="12"/>
      <c r="D45" s="12"/>
      <c r="E45" s="12"/>
      <c r="F45" s="11" t="e">
        <f>SUM(F28:F39)</f>
        <v>#REF!</v>
      </c>
    </row>
    <row r="46" spans="2:30" ht="15.75" hidden="1" thickBot="1" x14ac:dyDescent="0.3"/>
    <row r="47" spans="2:30" ht="18" thickBot="1" x14ac:dyDescent="0.35">
      <c r="B47" s="2" t="s">
        <v>75</v>
      </c>
      <c r="C47" s="8"/>
      <c r="D47" s="2"/>
      <c r="E47" s="2"/>
      <c r="F47" s="2"/>
      <c r="G47" s="203" t="s">
        <v>68</v>
      </c>
      <c r="H47" s="204"/>
      <c r="I47" s="204"/>
      <c r="J47" s="205"/>
      <c r="K47" s="185">
        <v>2021</v>
      </c>
      <c r="L47" s="186"/>
      <c r="M47" s="186"/>
      <c r="N47" s="187"/>
      <c r="O47" s="185">
        <v>2022</v>
      </c>
      <c r="P47" s="186"/>
      <c r="Q47" s="186"/>
      <c r="R47" s="187"/>
      <c r="S47" s="185">
        <v>2023</v>
      </c>
      <c r="T47" s="186"/>
      <c r="U47" s="186"/>
      <c r="V47" s="187"/>
      <c r="W47" s="185">
        <v>2024</v>
      </c>
      <c r="X47" s="186"/>
      <c r="Y47" s="186"/>
      <c r="Z47" s="187"/>
      <c r="AA47" s="185">
        <v>2025</v>
      </c>
      <c r="AB47" s="186"/>
      <c r="AC47" s="186"/>
      <c r="AD47" s="187"/>
    </row>
    <row r="48" spans="2:30" ht="16.5" thickTop="1" thickBot="1" x14ac:dyDescent="0.3">
      <c r="C48" s="7"/>
      <c r="G48" s="140" t="s">
        <v>39</v>
      </c>
      <c r="H48" s="141" t="s">
        <v>96</v>
      </c>
      <c r="I48" s="141" t="s">
        <v>66</v>
      </c>
      <c r="J48" s="142" t="s">
        <v>65</v>
      </c>
      <c r="K48" s="35" t="s">
        <v>39</v>
      </c>
      <c r="L48" s="34" t="s">
        <v>96</v>
      </c>
      <c r="M48" s="34" t="s">
        <v>66</v>
      </c>
      <c r="N48" s="36" t="s">
        <v>65</v>
      </c>
      <c r="O48" s="37" t="s">
        <v>39</v>
      </c>
      <c r="P48" s="34" t="s">
        <v>96</v>
      </c>
      <c r="Q48" s="44" t="s">
        <v>66</v>
      </c>
      <c r="R48" s="38" t="s">
        <v>65</v>
      </c>
      <c r="S48" s="40" t="s">
        <v>39</v>
      </c>
      <c r="T48" s="27" t="s">
        <v>96</v>
      </c>
      <c r="U48" s="27" t="s">
        <v>66</v>
      </c>
      <c r="V48" s="41" t="s">
        <v>65</v>
      </c>
      <c r="W48" s="43" t="s">
        <v>39</v>
      </c>
      <c r="X48" s="27" t="s">
        <v>96</v>
      </c>
      <c r="Y48" s="27" t="s">
        <v>66</v>
      </c>
      <c r="Z48" s="41" t="s">
        <v>65</v>
      </c>
      <c r="AA48" s="43" t="s">
        <v>39</v>
      </c>
      <c r="AB48" s="27" t="s">
        <v>96</v>
      </c>
      <c r="AC48" s="39" t="s">
        <v>66</v>
      </c>
      <c r="AD48" s="65" t="s">
        <v>65</v>
      </c>
    </row>
    <row r="49" spans="2:30" x14ac:dyDescent="0.25">
      <c r="C49" s="7"/>
      <c r="D49" s="7" t="s">
        <v>12</v>
      </c>
      <c r="E49" s="7" t="s">
        <v>10</v>
      </c>
      <c r="F49" s="7" t="s">
        <v>11</v>
      </c>
      <c r="G49" s="143"/>
      <c r="H49" s="144"/>
      <c r="I49" s="144"/>
      <c r="J49" s="145"/>
      <c r="K49" s="61"/>
      <c r="L49" s="60"/>
      <c r="M49" s="60"/>
      <c r="N49" s="62"/>
      <c r="O49" s="64"/>
      <c r="P49" s="60"/>
      <c r="Q49" s="60"/>
      <c r="R49" s="62"/>
      <c r="S49" s="64"/>
      <c r="T49" s="60"/>
      <c r="U49" s="57"/>
      <c r="V49" s="62"/>
      <c r="W49" s="64"/>
      <c r="X49" s="60"/>
      <c r="Y49" s="60"/>
      <c r="Z49" s="62"/>
      <c r="AA49" s="64"/>
      <c r="AB49" s="60"/>
      <c r="AC49" s="60"/>
      <c r="AD49" s="62"/>
    </row>
    <row r="50" spans="2:30" ht="60" x14ac:dyDescent="0.25">
      <c r="B50" s="129" t="s">
        <v>223</v>
      </c>
      <c r="C50" s="7" t="s">
        <v>0</v>
      </c>
      <c r="D50" s="9">
        <v>2500</v>
      </c>
      <c r="E50">
        <v>30</v>
      </c>
      <c r="F50" s="58">
        <f>D50*E50</f>
        <v>75000</v>
      </c>
      <c r="G50" s="146">
        <f>SUM(H50:J50)</f>
        <v>75000</v>
      </c>
      <c r="H50" s="147">
        <f>L50+P50+T50+X50+AB50</f>
        <v>75000</v>
      </c>
      <c r="I50" s="147">
        <f>M50+Q50+U50+Y50+AC50</f>
        <v>0</v>
      </c>
      <c r="J50" s="148">
        <f>R50+V50+Z50+AD50</f>
        <v>0</v>
      </c>
      <c r="K50" s="61"/>
      <c r="L50" s="55"/>
      <c r="M50" s="55"/>
      <c r="N50" s="69"/>
      <c r="O50" s="61">
        <f>SUM(P50:R50)</f>
        <v>0</v>
      </c>
      <c r="P50" s="55"/>
      <c r="Q50" s="55"/>
      <c r="R50" s="69"/>
      <c r="S50" s="61">
        <f>SUM(T50:V50)</f>
        <v>75000</v>
      </c>
      <c r="T50" s="73">
        <f>F50</f>
        <v>75000</v>
      </c>
      <c r="U50" s="56"/>
      <c r="V50" s="63"/>
      <c r="W50" s="61">
        <f>SUM(X50:Z50)</f>
        <v>0</v>
      </c>
      <c r="X50" s="55"/>
      <c r="Y50" s="55"/>
      <c r="Z50" s="63"/>
      <c r="AA50" s="61">
        <f>SUM(AB50:AD50)</f>
        <v>0</v>
      </c>
      <c r="AB50" s="55"/>
      <c r="AC50" s="55"/>
      <c r="AD50" s="63"/>
    </row>
    <row r="51" spans="2:30" x14ac:dyDescent="0.25">
      <c r="B51" s="4" t="s">
        <v>4</v>
      </c>
      <c r="C51" s="7" t="s">
        <v>6</v>
      </c>
      <c r="D51" s="9">
        <v>150</v>
      </c>
      <c r="E51">
        <v>30</v>
      </c>
      <c r="F51" s="58">
        <f t="shared" ref="F51:F57" si="0">D51*E51</f>
        <v>4500</v>
      </c>
      <c r="G51" s="146">
        <f t="shared" ref="G51:G63" si="1">SUM(H51:J51)</f>
        <v>4500</v>
      </c>
      <c r="H51" s="147">
        <f t="shared" ref="H51:I63" si="2">L51+P51+T51+X51+AB51</f>
        <v>4500</v>
      </c>
      <c r="I51" s="147">
        <f t="shared" si="2"/>
        <v>0</v>
      </c>
      <c r="J51" s="148">
        <f t="shared" ref="J51:J63" si="3">R51+V51+Z51+AD51</f>
        <v>0</v>
      </c>
      <c r="K51" s="61">
        <f t="shared" ref="K51:K63" si="4">SUM(L51:N51)</f>
        <v>0</v>
      </c>
      <c r="L51" s="55"/>
      <c r="M51" s="55"/>
      <c r="N51" s="63"/>
      <c r="O51" s="61">
        <f>SUM(P51:R51)</f>
        <v>0</v>
      </c>
      <c r="P51" s="55"/>
      <c r="Q51" s="55"/>
      <c r="R51" s="69"/>
      <c r="S51" s="61">
        <f t="shared" ref="S51:S63" si="5">SUM(T51:V51)</f>
        <v>4500</v>
      </c>
      <c r="T51" s="73">
        <f>F51</f>
        <v>4500</v>
      </c>
      <c r="U51" s="56"/>
      <c r="V51" s="63"/>
      <c r="W51" s="61">
        <f t="shared" ref="W51:W63" si="6">SUM(X51:Z51)</f>
        <v>0</v>
      </c>
      <c r="X51" s="55"/>
      <c r="Y51" s="55"/>
      <c r="Z51" s="63"/>
      <c r="AA51" s="61">
        <f t="shared" ref="AA51:AA63" si="7">SUM(AB51:AD51)</f>
        <v>0</v>
      </c>
      <c r="AB51" s="55"/>
      <c r="AC51" s="55"/>
      <c r="AD51" s="63"/>
    </row>
    <row r="52" spans="2:30" x14ac:dyDescent="0.25">
      <c r="B52" s="4"/>
      <c r="C52" s="7"/>
      <c r="D52" s="9"/>
      <c r="F52" s="58"/>
      <c r="G52" s="146"/>
      <c r="H52" s="147"/>
      <c r="I52" s="147"/>
      <c r="J52" s="148"/>
      <c r="K52" s="61">
        <f t="shared" si="4"/>
        <v>0</v>
      </c>
      <c r="L52" s="55"/>
      <c r="M52" s="55"/>
      <c r="N52" s="63"/>
      <c r="O52" s="61">
        <f t="shared" ref="O52:O59" si="8">SUM(P52:R52)</f>
        <v>0</v>
      </c>
      <c r="P52" s="55"/>
      <c r="Q52" s="55"/>
      <c r="R52" s="69">
        <f t="shared" ref="R52:R59" si="9">F52</f>
        <v>0</v>
      </c>
      <c r="S52" s="61">
        <f t="shared" si="5"/>
        <v>0</v>
      </c>
      <c r="T52" s="55"/>
      <c r="U52" s="56"/>
      <c r="V52" s="63"/>
      <c r="W52" s="61">
        <f t="shared" si="6"/>
        <v>0</v>
      </c>
      <c r="X52" s="55"/>
      <c r="Y52" s="55"/>
      <c r="Z52" s="63"/>
      <c r="AA52" s="61">
        <f t="shared" si="7"/>
        <v>0</v>
      </c>
      <c r="AB52" s="55"/>
      <c r="AC52" s="55"/>
      <c r="AD52" s="63"/>
    </row>
    <row r="53" spans="2:30" x14ac:dyDescent="0.25">
      <c r="B53" s="4" t="s">
        <v>180</v>
      </c>
      <c r="C53" s="7" t="s">
        <v>0</v>
      </c>
      <c r="D53" s="9">
        <v>1000</v>
      </c>
      <c r="E53" s="52">
        <f>20+10+10+10+10</f>
        <v>60</v>
      </c>
      <c r="F53" s="58">
        <f t="shared" si="0"/>
        <v>60000</v>
      </c>
      <c r="G53" s="146">
        <f t="shared" si="1"/>
        <v>60000</v>
      </c>
      <c r="H53" s="147">
        <f t="shared" si="2"/>
        <v>60000</v>
      </c>
      <c r="I53" s="147">
        <f t="shared" si="2"/>
        <v>0</v>
      </c>
      <c r="J53" s="148">
        <f t="shared" si="3"/>
        <v>0</v>
      </c>
      <c r="K53" s="61">
        <f t="shared" si="4"/>
        <v>0</v>
      </c>
      <c r="L53" s="55"/>
      <c r="M53" s="55"/>
      <c r="N53" s="69"/>
      <c r="O53" s="61">
        <f t="shared" si="8"/>
        <v>0</v>
      </c>
      <c r="P53" s="55"/>
      <c r="Q53" s="55"/>
      <c r="R53" s="69"/>
      <c r="S53" s="61">
        <f t="shared" si="5"/>
        <v>60000</v>
      </c>
      <c r="T53" s="73">
        <f>F53</f>
        <v>60000</v>
      </c>
      <c r="U53" s="56"/>
      <c r="V53" s="63"/>
      <c r="W53" s="61">
        <f t="shared" si="6"/>
        <v>0</v>
      </c>
      <c r="X53" s="55"/>
      <c r="Y53" s="55"/>
      <c r="Z53" s="63"/>
      <c r="AA53" s="61">
        <f t="shared" si="7"/>
        <v>0</v>
      </c>
      <c r="AB53" s="55"/>
      <c r="AC53" s="55"/>
      <c r="AD53" s="63"/>
    </row>
    <row r="54" spans="2:30" x14ac:dyDescent="0.25">
      <c r="B54" s="4" t="s">
        <v>26</v>
      </c>
      <c r="C54" s="7" t="s">
        <v>106</v>
      </c>
      <c r="D54" s="9">
        <v>200</v>
      </c>
      <c r="E54" s="52">
        <v>30</v>
      </c>
      <c r="F54" s="58">
        <f t="shared" si="0"/>
        <v>6000</v>
      </c>
      <c r="G54" s="146">
        <f t="shared" si="1"/>
        <v>6000</v>
      </c>
      <c r="H54" s="147">
        <f t="shared" si="2"/>
        <v>6000</v>
      </c>
      <c r="I54" s="147">
        <f t="shared" si="2"/>
        <v>0</v>
      </c>
      <c r="J54" s="148">
        <f t="shared" si="3"/>
        <v>0</v>
      </c>
      <c r="K54" s="61">
        <f t="shared" si="4"/>
        <v>0</v>
      </c>
      <c r="L54" s="55"/>
      <c r="M54" s="55"/>
      <c r="N54" s="69"/>
      <c r="O54" s="61">
        <f t="shared" si="8"/>
        <v>0</v>
      </c>
      <c r="P54" s="55"/>
      <c r="Q54" s="55"/>
      <c r="R54" s="69"/>
      <c r="S54" s="61">
        <f t="shared" si="5"/>
        <v>6000</v>
      </c>
      <c r="T54" s="73">
        <f>F54</f>
        <v>6000</v>
      </c>
      <c r="U54" s="56"/>
      <c r="V54" s="63"/>
      <c r="W54" s="61">
        <f t="shared" si="6"/>
        <v>0</v>
      </c>
      <c r="X54" s="55"/>
      <c r="Y54" s="55"/>
      <c r="Z54" s="63"/>
      <c r="AA54" s="61">
        <f t="shared" si="7"/>
        <v>0</v>
      </c>
      <c r="AB54" s="55"/>
      <c r="AC54" s="55"/>
      <c r="AD54" s="63"/>
    </row>
    <row r="55" spans="2:30" x14ac:dyDescent="0.25">
      <c r="B55" s="4"/>
      <c r="C55" s="7"/>
      <c r="D55" s="9"/>
      <c r="F55" s="58"/>
      <c r="G55" s="146"/>
      <c r="H55" s="147"/>
      <c r="I55" s="147"/>
      <c r="J55" s="148"/>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t="s">
        <v>107</v>
      </c>
      <c r="C56" s="7" t="s">
        <v>105</v>
      </c>
      <c r="D56" s="9">
        <v>150</v>
      </c>
      <c r="E56">
        <v>300</v>
      </c>
      <c r="F56" s="58">
        <f t="shared" si="0"/>
        <v>45000</v>
      </c>
      <c r="G56" s="146">
        <f t="shared" si="1"/>
        <v>45000</v>
      </c>
      <c r="H56" s="147">
        <f t="shared" si="2"/>
        <v>45000</v>
      </c>
      <c r="I56" s="147">
        <f t="shared" si="2"/>
        <v>0</v>
      </c>
      <c r="J56" s="148">
        <f t="shared" si="3"/>
        <v>0</v>
      </c>
      <c r="K56" s="61">
        <f t="shared" si="4"/>
        <v>0</v>
      </c>
      <c r="L56" s="55"/>
      <c r="M56" s="55"/>
      <c r="N56" s="63"/>
      <c r="O56" s="61">
        <f t="shared" si="8"/>
        <v>0</v>
      </c>
      <c r="P56" s="55"/>
      <c r="Q56" s="55"/>
      <c r="R56" s="69"/>
      <c r="S56" s="61">
        <f t="shared" si="5"/>
        <v>45000</v>
      </c>
      <c r="T56" s="73">
        <f>F56</f>
        <v>45000</v>
      </c>
      <c r="U56" s="56"/>
      <c r="V56" s="63"/>
      <c r="W56" s="61">
        <f t="shared" si="6"/>
        <v>0</v>
      </c>
      <c r="X56" s="55"/>
      <c r="Y56" s="55"/>
      <c r="Z56" s="63"/>
      <c r="AA56" s="61">
        <f t="shared" si="7"/>
        <v>0</v>
      </c>
      <c r="AB56" s="55"/>
      <c r="AC56" s="55"/>
      <c r="AD56" s="63"/>
    </row>
    <row r="57" spans="2:30" x14ac:dyDescent="0.25">
      <c r="B57" s="4" t="s">
        <v>33</v>
      </c>
      <c r="C57" s="7" t="s">
        <v>34</v>
      </c>
      <c r="D57" s="9">
        <v>50</v>
      </c>
      <c r="F57" s="58">
        <f t="shared" si="0"/>
        <v>0</v>
      </c>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c r="C58" s="7"/>
      <c r="D58" s="9"/>
      <c r="F58" s="58"/>
      <c r="G58" s="146"/>
      <c r="H58" s="147"/>
      <c r="I58" s="147"/>
      <c r="J58" s="148"/>
      <c r="K58" s="61">
        <f t="shared" si="4"/>
        <v>0</v>
      </c>
      <c r="L58" s="55"/>
      <c r="M58" s="55"/>
      <c r="N58" s="63"/>
      <c r="O58" s="61">
        <f t="shared" si="8"/>
        <v>0</v>
      </c>
      <c r="P58" s="55"/>
      <c r="Q58" s="55"/>
      <c r="R58" s="69">
        <f t="shared" si="9"/>
        <v>0</v>
      </c>
      <c r="S58" s="61">
        <f t="shared" si="5"/>
        <v>0</v>
      </c>
      <c r="T58" s="55"/>
      <c r="U58" s="56"/>
      <c r="V58" s="63"/>
      <c r="W58" s="61">
        <f t="shared" si="6"/>
        <v>0</v>
      </c>
      <c r="X58" s="55"/>
      <c r="Y58" s="55"/>
      <c r="Z58" s="63"/>
      <c r="AA58" s="61">
        <f t="shared" si="7"/>
        <v>0</v>
      </c>
      <c r="AB58" s="55"/>
      <c r="AC58" s="55"/>
      <c r="AD58" s="63"/>
    </row>
    <row r="59" spans="2:30" x14ac:dyDescent="0.25">
      <c r="B59" s="4" t="s">
        <v>25</v>
      </c>
      <c r="C59" s="7" t="s">
        <v>31</v>
      </c>
      <c r="D59" s="9"/>
      <c r="E59">
        <v>20</v>
      </c>
      <c r="F59" s="58"/>
      <c r="G59" s="146">
        <f t="shared" si="1"/>
        <v>0</v>
      </c>
      <c r="H59" s="147">
        <f t="shared" si="2"/>
        <v>0</v>
      </c>
      <c r="I59" s="147">
        <f t="shared" si="2"/>
        <v>0</v>
      </c>
      <c r="J59" s="148">
        <f t="shared" si="3"/>
        <v>0</v>
      </c>
      <c r="K59" s="61">
        <f t="shared" si="4"/>
        <v>0</v>
      </c>
      <c r="L59" s="55"/>
      <c r="M59" s="55"/>
      <c r="N59" s="63"/>
      <c r="O59" s="61">
        <f t="shared" si="8"/>
        <v>0</v>
      </c>
      <c r="P59" s="55"/>
      <c r="Q59" s="55"/>
      <c r="R59" s="69">
        <f t="shared" si="9"/>
        <v>0</v>
      </c>
      <c r="S59" s="61">
        <f t="shared" si="5"/>
        <v>0</v>
      </c>
      <c r="T59" s="55"/>
      <c r="U59" s="56"/>
      <c r="V59" s="63"/>
      <c r="W59" s="61">
        <f t="shared" si="6"/>
        <v>0</v>
      </c>
      <c r="X59" s="55"/>
      <c r="Y59" s="55"/>
      <c r="Z59" s="63"/>
      <c r="AA59" s="61">
        <f t="shared" si="7"/>
        <v>0</v>
      </c>
      <c r="AB59" s="55"/>
      <c r="AC59" s="55"/>
      <c r="AD59" s="63"/>
    </row>
    <row r="60" spans="2:30" x14ac:dyDescent="0.25">
      <c r="B60" s="4" t="s">
        <v>32</v>
      </c>
      <c r="C60" s="7" t="s">
        <v>35</v>
      </c>
      <c r="D60" s="19">
        <v>3225</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5</v>
      </c>
      <c r="C61" s="7" t="s">
        <v>35</v>
      </c>
      <c r="D61" s="19">
        <v>537.5</v>
      </c>
      <c r="E61">
        <v>1</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x14ac:dyDescent="0.25">
      <c r="B62" s="4" t="s">
        <v>30</v>
      </c>
      <c r="C62" s="7" t="s">
        <v>29</v>
      </c>
      <c r="D62" s="9">
        <v>40</v>
      </c>
      <c r="E62">
        <v>1</v>
      </c>
      <c r="F62" s="58"/>
      <c r="G62" s="146">
        <f t="shared" si="1"/>
        <v>0</v>
      </c>
      <c r="H62" s="147">
        <f t="shared" si="2"/>
        <v>0</v>
      </c>
      <c r="I62" s="147">
        <f t="shared" si="2"/>
        <v>0</v>
      </c>
      <c r="J62" s="148">
        <f t="shared" si="3"/>
        <v>0</v>
      </c>
      <c r="K62" s="61">
        <f t="shared" si="4"/>
        <v>0</v>
      </c>
      <c r="L62" s="55"/>
      <c r="M62" s="55"/>
      <c r="N62" s="63"/>
      <c r="O62" s="61"/>
      <c r="P62" s="55"/>
      <c r="Q62" s="55"/>
      <c r="R62" s="69"/>
      <c r="S62" s="61">
        <f t="shared" si="5"/>
        <v>0</v>
      </c>
      <c r="T62" s="55"/>
      <c r="U62" s="56"/>
      <c r="V62" s="63"/>
      <c r="W62" s="61">
        <f t="shared" si="6"/>
        <v>0</v>
      </c>
      <c r="X62" s="55"/>
      <c r="Y62" s="55"/>
      <c r="Z62" s="63"/>
      <c r="AA62" s="61">
        <f t="shared" si="7"/>
        <v>0</v>
      </c>
      <c r="AB62" s="55"/>
      <c r="AC62" s="55"/>
      <c r="AD62" s="63"/>
    </row>
    <row r="63" spans="2:30" x14ac:dyDescent="0.25">
      <c r="B63" s="4" t="s">
        <v>7</v>
      </c>
      <c r="C63" s="7" t="s">
        <v>29</v>
      </c>
      <c r="D63" s="9">
        <v>20</v>
      </c>
      <c r="E63">
        <f>E59</f>
        <v>20</v>
      </c>
      <c r="F63" s="58"/>
      <c r="G63" s="146">
        <f t="shared" si="1"/>
        <v>0</v>
      </c>
      <c r="H63" s="147">
        <f t="shared" si="2"/>
        <v>0</v>
      </c>
      <c r="I63" s="147">
        <f t="shared" si="2"/>
        <v>0</v>
      </c>
      <c r="J63" s="148">
        <f t="shared" si="3"/>
        <v>0</v>
      </c>
      <c r="K63" s="61">
        <f t="shared" si="4"/>
        <v>0</v>
      </c>
      <c r="L63" s="55"/>
      <c r="M63" s="55"/>
      <c r="N63" s="63"/>
      <c r="O63" s="61"/>
      <c r="P63" s="55"/>
      <c r="Q63" s="55"/>
      <c r="R63" s="69"/>
      <c r="S63" s="61">
        <f t="shared" si="5"/>
        <v>0</v>
      </c>
      <c r="T63" s="55"/>
      <c r="U63" s="56"/>
      <c r="V63" s="63"/>
      <c r="W63" s="61">
        <f t="shared" si="6"/>
        <v>0</v>
      </c>
      <c r="X63" s="55"/>
      <c r="Y63" s="55"/>
      <c r="Z63" s="63"/>
      <c r="AA63" s="61">
        <f t="shared" si="7"/>
        <v>0</v>
      </c>
      <c r="AB63" s="55"/>
      <c r="AC63" s="55"/>
      <c r="AD63" s="63"/>
    </row>
    <row r="64" spans="2:30" ht="15.75" thickBot="1" x14ac:dyDescent="0.3">
      <c r="B64" s="4"/>
      <c r="F64" s="1"/>
      <c r="G64" s="149"/>
      <c r="H64" s="147"/>
      <c r="I64" s="147"/>
      <c r="J64" s="148"/>
      <c r="K64" s="61"/>
      <c r="L64" s="55"/>
      <c r="M64" s="55"/>
      <c r="N64" s="63"/>
      <c r="O64" s="61"/>
      <c r="P64" s="55"/>
      <c r="Q64" s="55"/>
      <c r="R64" s="63"/>
      <c r="S64" s="61"/>
      <c r="T64" s="55"/>
      <c r="U64" s="56"/>
      <c r="V64" s="63"/>
      <c r="W64" s="61"/>
      <c r="X64" s="55"/>
      <c r="Y64" s="55"/>
      <c r="Z64" s="63"/>
      <c r="AA64" s="61"/>
      <c r="AB64" s="55"/>
      <c r="AC64" s="55"/>
      <c r="AD64" s="63"/>
    </row>
    <row r="65" spans="2:30" ht="15.75" thickBot="1" x14ac:dyDescent="0.3">
      <c r="B65" s="13" t="s">
        <v>8</v>
      </c>
      <c r="C65" s="12"/>
      <c r="D65" s="12"/>
      <c r="E65" s="12"/>
      <c r="F65" s="59">
        <f t="shared" ref="F65:O65" si="10">SUM(F50:F63)</f>
        <v>190500</v>
      </c>
      <c r="G65" s="150">
        <f t="shared" si="10"/>
        <v>190500</v>
      </c>
      <c r="H65" s="150">
        <f t="shared" si="10"/>
        <v>190500</v>
      </c>
      <c r="I65" s="150">
        <f t="shared" si="10"/>
        <v>0</v>
      </c>
      <c r="J65" s="150">
        <f t="shared" si="10"/>
        <v>0</v>
      </c>
      <c r="K65" s="66">
        <f t="shared" si="10"/>
        <v>0</v>
      </c>
      <c r="L65" s="66">
        <f t="shared" si="10"/>
        <v>0</v>
      </c>
      <c r="M65" s="66">
        <f t="shared" si="10"/>
        <v>0</v>
      </c>
      <c r="N65" s="66">
        <f t="shared" si="10"/>
        <v>0</v>
      </c>
      <c r="O65" s="67">
        <f t="shared" si="10"/>
        <v>0</v>
      </c>
      <c r="P65" s="68"/>
      <c r="Q65" s="68"/>
      <c r="R65" s="72">
        <f>SUM(R50:R64)</f>
        <v>0</v>
      </c>
      <c r="S65" s="72">
        <f t="shared" ref="S65:AD65" si="11">SUM(S50:S64)</f>
        <v>190500</v>
      </c>
      <c r="T65" s="72">
        <f t="shared" si="11"/>
        <v>190500</v>
      </c>
      <c r="U65" s="72">
        <f t="shared" si="11"/>
        <v>0</v>
      </c>
      <c r="V65" s="72">
        <f t="shared" si="11"/>
        <v>0</v>
      </c>
      <c r="W65" s="72">
        <f t="shared" si="11"/>
        <v>0</v>
      </c>
      <c r="X65" s="72">
        <f t="shared" si="11"/>
        <v>0</v>
      </c>
      <c r="Y65" s="72">
        <f t="shared" si="11"/>
        <v>0</v>
      </c>
      <c r="Z65" s="72">
        <f t="shared" si="11"/>
        <v>0</v>
      </c>
      <c r="AA65" s="72">
        <f t="shared" si="11"/>
        <v>0</v>
      </c>
      <c r="AB65" s="72">
        <f t="shared" si="11"/>
        <v>0</v>
      </c>
      <c r="AC65" s="72">
        <f t="shared" si="11"/>
        <v>0</v>
      </c>
      <c r="AD65" s="72">
        <f t="shared" si="11"/>
        <v>0</v>
      </c>
    </row>
    <row r="69" spans="2:30" x14ac:dyDescent="0.25">
      <c r="F69" s="16"/>
    </row>
    <row r="70" spans="2:30" x14ac:dyDescent="0.25">
      <c r="F70" s="16"/>
    </row>
    <row r="71" spans="2:30" x14ac:dyDescent="0.25">
      <c r="F71" s="16"/>
    </row>
  </sheetData>
  <mergeCells count="6">
    <mergeCell ref="AA47:AD47"/>
    <mergeCell ref="G47:J47"/>
    <mergeCell ref="K47:N47"/>
    <mergeCell ref="O47:R47"/>
    <mergeCell ref="S47:V47"/>
    <mergeCell ref="W47:Z4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P64" sqref="P64"/>
    </sheetView>
  </sheetViews>
  <sheetFormatPr defaultRowHeight="15" x14ac:dyDescent="0.25"/>
  <cols>
    <col min="2" max="2" width="33.5703125" bestFit="1" customWidth="1"/>
    <col min="3" max="3" width="9" style="6" bestFit="1" customWidth="1"/>
    <col min="6" max="6" width="16" customWidth="1"/>
    <col min="7" max="7" width="12.85546875" customWidth="1"/>
    <col min="8" max="8" width="12.140625" customWidth="1"/>
    <col min="10" max="10" width="12.140625" customWidth="1"/>
  </cols>
  <sheetData>
    <row r="2" spans="2:4" x14ac:dyDescent="0.25">
      <c r="B2" s="155"/>
    </row>
    <row r="3" spans="2:4" x14ac:dyDescent="0.25">
      <c r="B3" t="s">
        <v>78</v>
      </c>
    </row>
    <row r="4" spans="2:4" x14ac:dyDescent="0.25">
      <c r="B4" t="s">
        <v>139</v>
      </c>
    </row>
    <row r="5" spans="2:4" x14ac:dyDescent="0.25">
      <c r="B5" t="s">
        <v>80</v>
      </c>
    </row>
    <row r="6" spans="2:4" x14ac:dyDescent="0.25">
      <c r="B6" s="125" t="s">
        <v>157</v>
      </c>
    </row>
    <row r="8" spans="2:4" x14ac:dyDescent="0.25">
      <c r="B8">
        <v>2022</v>
      </c>
    </row>
    <row r="9" spans="2:4" ht="15.75" thickBot="1" x14ac:dyDescent="0.3">
      <c r="B9" s="4"/>
      <c r="C9" s="7" t="s">
        <v>0</v>
      </c>
      <c r="D9" s="9"/>
    </row>
    <row r="10" spans="2:4" hidden="1" x14ac:dyDescent="0.25">
      <c r="B10" s="4" t="s">
        <v>15</v>
      </c>
      <c r="C10" s="7" t="s">
        <v>9</v>
      </c>
      <c r="D10" s="9">
        <f>1+D13</f>
        <v>1</v>
      </c>
    </row>
    <row r="11" spans="2:4" hidden="1" x14ac:dyDescent="0.25">
      <c r="B11" s="4" t="s">
        <v>13</v>
      </c>
      <c r="C11" s="7" t="s">
        <v>21</v>
      </c>
      <c r="D11" s="9">
        <f>SUM(D13:D20)</f>
        <v>1</v>
      </c>
    </row>
    <row r="12" spans="2:4" hidden="1" x14ac:dyDescent="0.25">
      <c r="B12" s="4"/>
      <c r="C12" s="7"/>
    </row>
    <row r="13" spans="2:4" ht="30" hidden="1" x14ac:dyDescent="0.25">
      <c r="B13" s="15" t="s">
        <v>16</v>
      </c>
      <c r="C13" s="7"/>
      <c r="D13" s="14"/>
    </row>
    <row r="14" spans="2:4" ht="30" hidden="1" x14ac:dyDescent="0.25">
      <c r="B14" s="15" t="s">
        <v>28</v>
      </c>
      <c r="C14" s="7"/>
      <c r="D14" s="14"/>
    </row>
    <row r="15" spans="2:4" ht="30" hidden="1" x14ac:dyDescent="0.25">
      <c r="B15" s="15" t="s">
        <v>22</v>
      </c>
      <c r="C15" s="7"/>
      <c r="D15" s="14"/>
    </row>
    <row r="16" spans="2:4" ht="30" hidden="1" x14ac:dyDescent="0.25">
      <c r="B16" s="15" t="s">
        <v>17</v>
      </c>
      <c r="C16" s="7"/>
      <c r="D16" s="14">
        <v>1</v>
      </c>
    </row>
    <row r="17" spans="1:6" ht="30" hidden="1" x14ac:dyDescent="0.25">
      <c r="B17" s="15" t="s">
        <v>18</v>
      </c>
      <c r="C17" s="7"/>
      <c r="D17" s="14"/>
    </row>
    <row r="18" spans="1:6" ht="30" hidden="1" x14ac:dyDescent="0.25">
      <c r="B18" s="15" t="s">
        <v>19</v>
      </c>
      <c r="C18" s="7"/>
      <c r="D18" s="14"/>
    </row>
    <row r="19" spans="1:6" ht="30" hidden="1" x14ac:dyDescent="0.25">
      <c r="B19" s="15" t="s">
        <v>27</v>
      </c>
      <c r="C19" s="7"/>
      <c r="D19" s="14"/>
    </row>
    <row r="20" spans="1:6" ht="30" hidden="1" x14ac:dyDescent="0.25">
      <c r="B20" s="15" t="s">
        <v>20</v>
      </c>
      <c r="C20" s="7"/>
      <c r="D20" s="14"/>
    </row>
    <row r="21" spans="1:6" hidden="1" x14ac:dyDescent="0.25">
      <c r="C21" s="7"/>
    </row>
    <row r="22" spans="1:6" ht="18" hidden="1" thickBot="1" x14ac:dyDescent="0.35">
      <c r="B22" s="2" t="s">
        <v>46</v>
      </c>
      <c r="C22" s="8"/>
      <c r="D22" s="2"/>
      <c r="E22" s="2"/>
      <c r="F22" s="2"/>
    </row>
    <row r="23" spans="1:6" hidden="1" x14ac:dyDescent="0.25">
      <c r="A23" t="str">
        <f>re!B2</f>
        <v>Curs schimb MDL/EUR (şfîrşit an 2020)</v>
      </c>
      <c r="C23" s="7"/>
      <c r="D23" s="18">
        <f>re!C2</f>
        <v>21.5</v>
      </c>
    </row>
    <row r="24" spans="1:6" hidden="1" x14ac:dyDescent="0.25">
      <c r="A24" t="str">
        <f>re!B3</f>
        <v>Curs schimb MDL/USD (şfîrşit an 20205)</v>
      </c>
      <c r="C24" s="7"/>
      <c r="D24" s="18">
        <f>re!C3</f>
        <v>20</v>
      </c>
    </row>
    <row r="25" spans="1:6" hidden="1" x14ac:dyDescent="0.25">
      <c r="C25" s="7"/>
      <c r="D25" s="7" t="s">
        <v>12</v>
      </c>
      <c r="E25" s="7" t="s">
        <v>10</v>
      </c>
      <c r="F25" s="7" t="s">
        <v>11</v>
      </c>
    </row>
    <row r="26" spans="1:6" hidden="1" x14ac:dyDescent="0.25">
      <c r="B26" s="4" t="s">
        <v>23</v>
      </c>
      <c r="C26" s="7" t="s">
        <v>1</v>
      </c>
      <c r="D26" s="9">
        <f>re!C6*D23</f>
        <v>8600</v>
      </c>
      <c r="F26" s="10">
        <f>D26*E26</f>
        <v>0</v>
      </c>
    </row>
    <row r="27" spans="1:6" hidden="1" x14ac:dyDescent="0.25">
      <c r="B27" s="4" t="s">
        <v>2</v>
      </c>
      <c r="C27" s="7" t="s">
        <v>1</v>
      </c>
      <c r="D27" s="9">
        <f>re!C8*D23</f>
        <v>2150</v>
      </c>
      <c r="F27" s="10">
        <f>D27*E27</f>
        <v>0</v>
      </c>
    </row>
    <row r="28" spans="1:6" hidden="1" x14ac:dyDescent="0.25">
      <c r="B28" s="4" t="s">
        <v>3</v>
      </c>
      <c r="C28" s="7" t="s">
        <v>1</v>
      </c>
      <c r="D28" s="9">
        <f>re!C9*D23</f>
        <v>1075</v>
      </c>
      <c r="F28" s="10">
        <f>D28*E28</f>
        <v>0</v>
      </c>
    </row>
    <row r="29" spans="1:6" hidden="1" x14ac:dyDescent="0.25">
      <c r="B29" s="4" t="s">
        <v>4</v>
      </c>
      <c r="C29" s="7" t="s">
        <v>6</v>
      </c>
      <c r="D29" s="9">
        <f>re!C10*D23</f>
        <v>6450</v>
      </c>
      <c r="F29" s="10">
        <f>D29*E29</f>
        <v>0</v>
      </c>
    </row>
    <row r="30" spans="1:6" hidden="1" x14ac:dyDescent="0.25">
      <c r="B30" s="4"/>
      <c r="C30" s="7"/>
      <c r="D30" s="9"/>
      <c r="F30" s="10"/>
    </row>
    <row r="31" spans="1:6" hidden="1" x14ac:dyDescent="0.25">
      <c r="B31" s="4" t="s">
        <v>24</v>
      </c>
      <c r="C31" s="7" t="s">
        <v>29</v>
      </c>
      <c r="D31" s="9">
        <f>re!C7*D24</f>
        <v>30000</v>
      </c>
      <c r="F31" s="10">
        <f>D31*E31</f>
        <v>0</v>
      </c>
    </row>
    <row r="32" spans="1:6" hidden="1" x14ac:dyDescent="0.25">
      <c r="B32" s="4" t="s">
        <v>26</v>
      </c>
      <c r="C32" s="7" t="s">
        <v>29</v>
      </c>
      <c r="D32" s="9">
        <v>35</v>
      </c>
      <c r="F32" s="10">
        <f>D32*E32</f>
        <v>0</v>
      </c>
    </row>
    <row r="33" spans="2:30" hidden="1" x14ac:dyDescent="0.25">
      <c r="B33" s="4"/>
      <c r="C33" s="7"/>
      <c r="D33" s="9"/>
      <c r="F33" s="10"/>
    </row>
    <row r="34" spans="2:30" hidden="1" x14ac:dyDescent="0.25">
      <c r="B34" s="4" t="s">
        <v>36</v>
      </c>
      <c r="C34" s="7" t="s">
        <v>34</v>
      </c>
      <c r="D34" s="9">
        <v>100</v>
      </c>
      <c r="F34" s="10">
        <f>D34*E34</f>
        <v>0</v>
      </c>
    </row>
    <row r="35" spans="2:30" hidden="1" x14ac:dyDescent="0.25">
      <c r="B35" s="4" t="s">
        <v>33</v>
      </c>
      <c r="C35" s="7" t="s">
        <v>34</v>
      </c>
      <c r="D35" s="9">
        <v>8</v>
      </c>
      <c r="F35" s="10">
        <f>D35*E35</f>
        <v>0</v>
      </c>
    </row>
    <row r="36" spans="2:30" hidden="1" x14ac:dyDescent="0.25">
      <c r="B36" s="4"/>
      <c r="C36" s="7"/>
      <c r="D36" s="9"/>
      <c r="F36" s="10"/>
    </row>
    <row r="37" spans="2:30" hidden="1" x14ac:dyDescent="0.25">
      <c r="B37" s="4" t="s">
        <v>25</v>
      </c>
      <c r="C37" s="7" t="s">
        <v>31</v>
      </c>
      <c r="D37" s="9"/>
      <c r="F37" s="10">
        <f>SUM(F38:F41)</f>
        <v>0</v>
      </c>
    </row>
    <row r="38" spans="2:30" hidden="1" x14ac:dyDescent="0.25">
      <c r="B38" s="4" t="s">
        <v>32</v>
      </c>
      <c r="C38" s="7" t="s">
        <v>35</v>
      </c>
      <c r="D38" s="9">
        <f>re!C11*D23</f>
        <v>3225</v>
      </c>
      <c r="F38" s="10">
        <f>D38*E38</f>
        <v>0</v>
      </c>
    </row>
    <row r="39" spans="2:30" hidden="1" x14ac:dyDescent="0.25">
      <c r="B39" s="4" t="s">
        <v>5</v>
      </c>
      <c r="C39" s="7" t="s">
        <v>35</v>
      </c>
      <c r="D39" s="19">
        <f>re!C12*D23</f>
        <v>537.5</v>
      </c>
      <c r="F39" s="10">
        <f>D39*E39</f>
        <v>0</v>
      </c>
    </row>
    <row r="40" spans="2:30" hidden="1" x14ac:dyDescent="0.25">
      <c r="B40" s="4" t="s">
        <v>30</v>
      </c>
      <c r="C40" s="7" t="s">
        <v>29</v>
      </c>
      <c r="D40" s="9">
        <v>40</v>
      </c>
      <c r="F40" s="10">
        <f>D40*E40*E37</f>
        <v>0</v>
      </c>
    </row>
    <row r="41" spans="2:30" hidden="1" x14ac:dyDescent="0.25">
      <c r="B41" s="4" t="s">
        <v>7</v>
      </c>
      <c r="C41" s="7" t="s">
        <v>29</v>
      </c>
      <c r="D41" s="9">
        <v>20</v>
      </c>
      <c r="F41" s="10">
        <f>D41*E41*E37</f>
        <v>0</v>
      </c>
    </row>
    <row r="42" spans="2:30" hidden="1" x14ac:dyDescent="0.25">
      <c r="B42" s="4"/>
      <c r="F42" s="1"/>
    </row>
    <row r="43" spans="2:30" hidden="1" x14ac:dyDescent="0.25">
      <c r="B43" s="13" t="s">
        <v>8</v>
      </c>
      <c r="C43" s="12"/>
      <c r="D43" s="12"/>
      <c r="E43" s="12"/>
      <c r="F43" s="11">
        <f>SUM(F26:F37)</f>
        <v>0</v>
      </c>
    </row>
    <row r="44" spans="2:30" hidden="1" x14ac:dyDescent="0.25"/>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225</v>
      </c>
      <c r="C48" s="7" t="s">
        <v>0</v>
      </c>
      <c r="D48" s="9">
        <v>50</v>
      </c>
      <c r="E48">
        <f>5*31</f>
        <v>155</v>
      </c>
      <c r="F48" s="58">
        <f>D48*E48</f>
        <v>7750</v>
      </c>
      <c r="G48" s="146">
        <f>SUM(H48:J48)</f>
        <v>7750</v>
      </c>
      <c r="H48" s="147">
        <f>L48+P48+T48+X48+AB48</f>
        <v>7750</v>
      </c>
      <c r="I48" s="147">
        <f>M48+Q48+U48+Y48+AC48</f>
        <v>0</v>
      </c>
      <c r="J48" s="148">
        <f>R48+V48+Z48+AD48</f>
        <v>0</v>
      </c>
      <c r="K48" s="61"/>
      <c r="L48" s="55"/>
      <c r="M48" s="55"/>
      <c r="N48" s="69"/>
      <c r="O48" s="61">
        <f>SUM(P48:R48)</f>
        <v>7750</v>
      </c>
      <c r="P48" s="73">
        <f>F48</f>
        <v>7750</v>
      </c>
      <c r="Q48" s="55"/>
      <c r="R48" s="69"/>
      <c r="S48" s="61">
        <f>SUM(T48:V48)</f>
        <v>0</v>
      </c>
      <c r="T48" s="55"/>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73">
        <f t="shared" ref="P49:P61" si="5">F49</f>
        <v>0</v>
      </c>
      <c r="Q49" s="55"/>
      <c r="R49" s="69"/>
      <c r="S49" s="61">
        <f t="shared" ref="S49:S61" si="6">SUM(T49:V49)</f>
        <v>0</v>
      </c>
      <c r="T49" s="55"/>
      <c r="U49" s="56"/>
      <c r="V49" s="63"/>
      <c r="W49" s="61">
        <f t="shared" ref="W49:W61" si="7">SUM(X49:Z49)</f>
        <v>0</v>
      </c>
      <c r="X49" s="55"/>
      <c r="Y49" s="55"/>
      <c r="Z49" s="63"/>
      <c r="AA49" s="61">
        <f t="shared" ref="AA49:AA61" si="8">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9">SUM(P50:R50)</f>
        <v>0</v>
      </c>
      <c r="P50" s="73">
        <f t="shared" si="5"/>
        <v>0</v>
      </c>
      <c r="Q50" s="55"/>
      <c r="R50" s="69">
        <f t="shared" ref="R50:R57" si="10">F50</f>
        <v>0</v>
      </c>
      <c r="S50" s="61">
        <f t="shared" si="6"/>
        <v>0</v>
      </c>
      <c r="T50" s="55"/>
      <c r="U50" s="56"/>
      <c r="V50" s="63"/>
      <c r="W50" s="61">
        <f t="shared" si="7"/>
        <v>0</v>
      </c>
      <c r="X50" s="55"/>
      <c r="Y50" s="55"/>
      <c r="Z50" s="63"/>
      <c r="AA50" s="61">
        <f t="shared" si="8"/>
        <v>0</v>
      </c>
      <c r="AB50" s="55"/>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9"/>
        <v>0</v>
      </c>
      <c r="P51" s="73">
        <f t="shared" si="5"/>
        <v>0</v>
      </c>
      <c r="Q51" s="55"/>
      <c r="R51" s="69"/>
      <c r="S51" s="61">
        <f t="shared" si="6"/>
        <v>0</v>
      </c>
      <c r="T51" s="55"/>
      <c r="U51" s="56"/>
      <c r="V51" s="63"/>
      <c r="W51" s="61">
        <f t="shared" si="7"/>
        <v>0</v>
      </c>
      <c r="X51" s="55"/>
      <c r="Y51" s="55"/>
      <c r="Z51" s="63"/>
      <c r="AA51" s="61">
        <f t="shared" si="8"/>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9"/>
        <v>0</v>
      </c>
      <c r="P52" s="73">
        <f t="shared" si="5"/>
        <v>0</v>
      </c>
      <c r="Q52" s="55"/>
      <c r="R52" s="69"/>
      <c r="S52" s="61">
        <f t="shared" si="6"/>
        <v>0</v>
      </c>
      <c r="T52" s="55"/>
      <c r="U52" s="56"/>
      <c r="V52" s="63"/>
      <c r="W52" s="61">
        <f t="shared" si="7"/>
        <v>0</v>
      </c>
      <c r="X52" s="55"/>
      <c r="Y52" s="55"/>
      <c r="Z52" s="63"/>
      <c r="AA52" s="61">
        <f t="shared" si="8"/>
        <v>0</v>
      </c>
      <c r="AB52" s="55"/>
      <c r="AC52" s="55"/>
      <c r="AD52" s="63"/>
    </row>
    <row r="53" spans="2:30" x14ac:dyDescent="0.25">
      <c r="B53" s="4"/>
      <c r="C53" s="7"/>
      <c r="D53" s="9"/>
      <c r="F53" s="58"/>
      <c r="G53" s="146"/>
      <c r="H53" s="147"/>
      <c r="I53" s="147"/>
      <c r="J53" s="148"/>
      <c r="K53" s="61">
        <f t="shared" si="4"/>
        <v>0</v>
      </c>
      <c r="L53" s="55"/>
      <c r="M53" s="55"/>
      <c r="N53" s="63"/>
      <c r="O53" s="61">
        <f t="shared" si="9"/>
        <v>0</v>
      </c>
      <c r="P53" s="73">
        <f t="shared" si="5"/>
        <v>0</v>
      </c>
      <c r="Q53" s="55"/>
      <c r="R53" s="69">
        <f t="shared" si="10"/>
        <v>0</v>
      </c>
      <c r="S53" s="61">
        <f t="shared" si="6"/>
        <v>0</v>
      </c>
      <c r="T53" s="55"/>
      <c r="U53" s="56"/>
      <c r="V53" s="63"/>
      <c r="W53" s="61">
        <f t="shared" si="7"/>
        <v>0</v>
      </c>
      <c r="X53" s="55"/>
      <c r="Y53" s="55"/>
      <c r="Z53" s="63"/>
      <c r="AA53" s="61">
        <f t="shared" si="8"/>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9"/>
        <v>0</v>
      </c>
      <c r="P54" s="73">
        <f t="shared" si="5"/>
        <v>0</v>
      </c>
      <c r="Q54" s="55"/>
      <c r="R54" s="69"/>
      <c r="S54" s="61">
        <f t="shared" si="6"/>
        <v>0</v>
      </c>
      <c r="T54" s="55"/>
      <c r="U54" s="56"/>
      <c r="V54" s="63"/>
      <c r="W54" s="61">
        <f t="shared" si="7"/>
        <v>0</v>
      </c>
      <c r="X54" s="55"/>
      <c r="Y54" s="55"/>
      <c r="Z54" s="63"/>
      <c r="AA54" s="61">
        <f t="shared" si="8"/>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9"/>
        <v>0</v>
      </c>
      <c r="P55" s="73">
        <f t="shared" si="5"/>
        <v>0</v>
      </c>
      <c r="Q55" s="55"/>
      <c r="R55" s="69">
        <f t="shared" si="10"/>
        <v>0</v>
      </c>
      <c r="S55" s="61">
        <f t="shared" si="6"/>
        <v>0</v>
      </c>
      <c r="T55" s="55"/>
      <c r="U55" s="56"/>
      <c r="V55" s="63"/>
      <c r="W55" s="61">
        <f t="shared" si="7"/>
        <v>0</v>
      </c>
      <c r="X55" s="55"/>
      <c r="Y55" s="55"/>
      <c r="Z55" s="63"/>
      <c r="AA55" s="61">
        <f t="shared" si="8"/>
        <v>0</v>
      </c>
      <c r="AB55" s="55"/>
      <c r="AC55" s="55"/>
      <c r="AD55" s="63"/>
    </row>
    <row r="56" spans="2:30" x14ac:dyDescent="0.25">
      <c r="B56" s="4"/>
      <c r="C56" s="7"/>
      <c r="D56" s="9"/>
      <c r="F56" s="58"/>
      <c r="G56" s="146"/>
      <c r="H56" s="147"/>
      <c r="I56" s="147"/>
      <c r="J56" s="148"/>
      <c r="K56" s="61">
        <f t="shared" si="4"/>
        <v>0</v>
      </c>
      <c r="L56" s="55"/>
      <c r="M56" s="55"/>
      <c r="N56" s="63"/>
      <c r="O56" s="61">
        <f t="shared" si="9"/>
        <v>0</v>
      </c>
      <c r="P56" s="73">
        <f t="shared" si="5"/>
        <v>0</v>
      </c>
      <c r="Q56" s="55"/>
      <c r="R56" s="69">
        <f t="shared" si="10"/>
        <v>0</v>
      </c>
      <c r="S56" s="61">
        <f t="shared" si="6"/>
        <v>0</v>
      </c>
      <c r="T56" s="55"/>
      <c r="U56" s="56"/>
      <c r="V56" s="63"/>
      <c r="W56" s="61">
        <f t="shared" si="7"/>
        <v>0</v>
      </c>
      <c r="X56" s="55"/>
      <c r="Y56" s="55"/>
      <c r="Z56" s="63"/>
      <c r="AA56" s="61">
        <f t="shared" si="8"/>
        <v>0</v>
      </c>
      <c r="AB56" s="55"/>
      <c r="AC56" s="55"/>
      <c r="AD56" s="63"/>
    </row>
    <row r="57" spans="2:30" x14ac:dyDescent="0.25">
      <c r="B57" s="4" t="s">
        <v>25</v>
      </c>
      <c r="C57" s="7" t="s">
        <v>31</v>
      </c>
      <c r="D57" s="9">
        <v>1</v>
      </c>
      <c r="E57">
        <f>2*10</f>
        <v>20</v>
      </c>
      <c r="F57" s="58">
        <f>D57*E57</f>
        <v>20</v>
      </c>
      <c r="G57" s="146">
        <f t="shared" si="1"/>
        <v>40</v>
      </c>
      <c r="H57" s="147">
        <f t="shared" si="2"/>
        <v>20</v>
      </c>
      <c r="I57" s="147">
        <f t="shared" si="2"/>
        <v>0</v>
      </c>
      <c r="J57" s="148">
        <f t="shared" si="3"/>
        <v>20</v>
      </c>
      <c r="K57" s="61">
        <f t="shared" si="4"/>
        <v>0</v>
      </c>
      <c r="L57" s="55"/>
      <c r="M57" s="55"/>
      <c r="N57" s="63"/>
      <c r="O57" s="61">
        <f t="shared" si="9"/>
        <v>40</v>
      </c>
      <c r="P57" s="73">
        <f t="shared" si="5"/>
        <v>20</v>
      </c>
      <c r="Q57" s="55"/>
      <c r="R57" s="69">
        <f t="shared" si="10"/>
        <v>20</v>
      </c>
      <c r="S57" s="61">
        <f t="shared" si="6"/>
        <v>0</v>
      </c>
      <c r="T57" s="55"/>
      <c r="U57" s="56"/>
      <c r="V57" s="63"/>
      <c r="W57" s="61">
        <f t="shared" si="7"/>
        <v>0</v>
      </c>
      <c r="X57" s="55"/>
      <c r="Y57" s="55"/>
      <c r="Z57" s="63"/>
      <c r="AA57" s="61">
        <f t="shared" si="8"/>
        <v>0</v>
      </c>
      <c r="AB57" s="55"/>
      <c r="AC57" s="55"/>
      <c r="AD57" s="63"/>
    </row>
    <row r="58" spans="2:30" x14ac:dyDescent="0.25">
      <c r="B58" s="4" t="s">
        <v>32</v>
      </c>
      <c r="C58" s="7" t="s">
        <v>35</v>
      </c>
      <c r="D58" s="19">
        <v>3225</v>
      </c>
      <c r="E58">
        <v>2</v>
      </c>
      <c r="F58" s="58">
        <f t="shared" ref="F58:F61" si="11">D58*E58</f>
        <v>6450</v>
      </c>
      <c r="G58" s="146">
        <f t="shared" si="1"/>
        <v>6450</v>
      </c>
      <c r="H58" s="147">
        <f t="shared" si="2"/>
        <v>6450</v>
      </c>
      <c r="I58" s="147">
        <f t="shared" si="2"/>
        <v>0</v>
      </c>
      <c r="J58" s="148">
        <f t="shared" si="3"/>
        <v>0</v>
      </c>
      <c r="K58" s="61">
        <f t="shared" si="4"/>
        <v>0</v>
      </c>
      <c r="L58" s="55"/>
      <c r="M58" s="55"/>
      <c r="N58" s="63"/>
      <c r="O58" s="61"/>
      <c r="P58" s="73">
        <f t="shared" si="5"/>
        <v>6450</v>
      </c>
      <c r="Q58" s="55"/>
      <c r="R58" s="69"/>
      <c r="S58" s="61">
        <f t="shared" si="6"/>
        <v>0</v>
      </c>
      <c r="T58" s="55"/>
      <c r="U58" s="56"/>
      <c r="V58" s="63"/>
      <c r="W58" s="61">
        <f t="shared" si="7"/>
        <v>0</v>
      </c>
      <c r="X58" s="55"/>
      <c r="Y58" s="55"/>
      <c r="Z58" s="63"/>
      <c r="AA58" s="61">
        <f t="shared" si="8"/>
        <v>0</v>
      </c>
      <c r="AB58" s="55"/>
      <c r="AC58" s="55"/>
      <c r="AD58" s="63"/>
    </row>
    <row r="59" spans="2:30" x14ac:dyDescent="0.25">
      <c r="B59" s="4" t="s">
        <v>5</v>
      </c>
      <c r="C59" s="7" t="s">
        <v>35</v>
      </c>
      <c r="D59" s="19">
        <v>537.5</v>
      </c>
      <c r="E59">
        <v>2</v>
      </c>
      <c r="F59" s="58">
        <f t="shared" si="11"/>
        <v>1075</v>
      </c>
      <c r="G59" s="146">
        <f t="shared" si="1"/>
        <v>1075</v>
      </c>
      <c r="H59" s="147">
        <f t="shared" si="2"/>
        <v>1075</v>
      </c>
      <c r="I59" s="147">
        <f t="shared" si="2"/>
        <v>0</v>
      </c>
      <c r="J59" s="148">
        <f t="shared" si="3"/>
        <v>0</v>
      </c>
      <c r="K59" s="61">
        <f t="shared" si="4"/>
        <v>0</v>
      </c>
      <c r="L59" s="55"/>
      <c r="M59" s="55"/>
      <c r="N59" s="63"/>
      <c r="O59" s="61"/>
      <c r="P59" s="73">
        <f t="shared" si="5"/>
        <v>1075</v>
      </c>
      <c r="Q59" s="55"/>
      <c r="R59" s="69"/>
      <c r="S59" s="61">
        <f t="shared" si="6"/>
        <v>0</v>
      </c>
      <c r="T59" s="55"/>
      <c r="U59" s="56"/>
      <c r="V59" s="63"/>
      <c r="W59" s="61">
        <f t="shared" si="7"/>
        <v>0</v>
      </c>
      <c r="X59" s="55"/>
      <c r="Y59" s="55"/>
      <c r="Z59" s="63"/>
      <c r="AA59" s="61">
        <f t="shared" si="8"/>
        <v>0</v>
      </c>
      <c r="AB59" s="55"/>
      <c r="AC59" s="55"/>
      <c r="AD59" s="63"/>
    </row>
    <row r="60" spans="2:30" x14ac:dyDescent="0.25">
      <c r="B60" s="4" t="s">
        <v>30</v>
      </c>
      <c r="C60" s="7" t="s">
        <v>29</v>
      </c>
      <c r="D60" s="9">
        <v>40</v>
      </c>
      <c r="E60">
        <v>20</v>
      </c>
      <c r="F60" s="58">
        <f t="shared" si="11"/>
        <v>800</v>
      </c>
      <c r="G60" s="146">
        <f t="shared" si="1"/>
        <v>800</v>
      </c>
      <c r="H60" s="147">
        <f t="shared" si="2"/>
        <v>800</v>
      </c>
      <c r="I60" s="147">
        <f t="shared" si="2"/>
        <v>0</v>
      </c>
      <c r="J60" s="148">
        <f t="shared" si="3"/>
        <v>0</v>
      </c>
      <c r="K60" s="61">
        <f t="shared" si="4"/>
        <v>0</v>
      </c>
      <c r="L60" s="55"/>
      <c r="M60" s="55"/>
      <c r="N60" s="63"/>
      <c r="O60" s="61"/>
      <c r="P60" s="73">
        <f t="shared" si="5"/>
        <v>800</v>
      </c>
      <c r="Q60" s="55"/>
      <c r="R60" s="69"/>
      <c r="S60" s="61">
        <f t="shared" si="6"/>
        <v>0</v>
      </c>
      <c r="T60" s="55"/>
      <c r="U60" s="56"/>
      <c r="V60" s="63"/>
      <c r="W60" s="61">
        <f t="shared" si="7"/>
        <v>0</v>
      </c>
      <c r="X60" s="55"/>
      <c r="Y60" s="55"/>
      <c r="Z60" s="63"/>
      <c r="AA60" s="61">
        <f t="shared" si="8"/>
        <v>0</v>
      </c>
      <c r="AB60" s="55"/>
      <c r="AC60" s="55"/>
      <c r="AD60" s="63"/>
    </row>
    <row r="61" spans="2:30" x14ac:dyDescent="0.25">
      <c r="B61" s="4" t="s">
        <v>7</v>
      </c>
      <c r="C61" s="7" t="s">
        <v>29</v>
      </c>
      <c r="D61" s="9">
        <v>20</v>
      </c>
      <c r="E61">
        <v>20</v>
      </c>
      <c r="F61" s="58">
        <f t="shared" si="11"/>
        <v>400</v>
      </c>
      <c r="G61" s="146">
        <f t="shared" si="1"/>
        <v>400</v>
      </c>
      <c r="H61" s="147">
        <f t="shared" si="2"/>
        <v>400</v>
      </c>
      <c r="I61" s="147">
        <f t="shared" si="2"/>
        <v>0</v>
      </c>
      <c r="J61" s="148">
        <f t="shared" si="3"/>
        <v>0</v>
      </c>
      <c r="K61" s="61">
        <f t="shared" si="4"/>
        <v>0</v>
      </c>
      <c r="L61" s="55"/>
      <c r="M61" s="55"/>
      <c r="N61" s="63"/>
      <c r="O61" s="61"/>
      <c r="P61" s="73">
        <f t="shared" si="5"/>
        <v>400</v>
      </c>
      <c r="Q61" s="55"/>
      <c r="R61" s="69"/>
      <c r="S61" s="61">
        <f t="shared" si="6"/>
        <v>0</v>
      </c>
      <c r="T61" s="55"/>
      <c r="U61" s="56"/>
      <c r="V61" s="63"/>
      <c r="W61" s="61">
        <f t="shared" si="7"/>
        <v>0</v>
      </c>
      <c r="X61" s="55"/>
      <c r="Y61" s="55"/>
      <c r="Z61" s="63"/>
      <c r="AA61" s="61">
        <f t="shared" si="8"/>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2">SUM(F48:F61)</f>
        <v>16495</v>
      </c>
      <c r="G63" s="150">
        <f t="shared" si="12"/>
        <v>16515</v>
      </c>
      <c r="H63" s="150">
        <f t="shared" si="12"/>
        <v>16495</v>
      </c>
      <c r="I63" s="150">
        <f t="shared" si="12"/>
        <v>0</v>
      </c>
      <c r="J63" s="150">
        <f t="shared" si="12"/>
        <v>20</v>
      </c>
      <c r="K63" s="66">
        <f t="shared" si="12"/>
        <v>0</v>
      </c>
      <c r="L63" s="66">
        <f t="shared" si="12"/>
        <v>0</v>
      </c>
      <c r="M63" s="66">
        <f t="shared" si="12"/>
        <v>0</v>
      </c>
      <c r="N63" s="66">
        <f t="shared" si="12"/>
        <v>0</v>
      </c>
      <c r="O63" s="67">
        <f t="shared" si="12"/>
        <v>7790</v>
      </c>
      <c r="P63" s="75">
        <f>SUM(P48:P61)</f>
        <v>16495</v>
      </c>
      <c r="Q63" s="68"/>
      <c r="R63" s="72">
        <f>SUM(R48:R62)</f>
        <v>20</v>
      </c>
      <c r="S63" s="72">
        <f t="shared" ref="S63:AD63" si="13">SUM(S48:S62)</f>
        <v>0</v>
      </c>
      <c r="T63" s="72">
        <f t="shared" si="13"/>
        <v>0</v>
      </c>
      <c r="U63" s="72">
        <f t="shared" si="13"/>
        <v>0</v>
      </c>
      <c r="V63" s="72">
        <f t="shared" si="13"/>
        <v>0</v>
      </c>
      <c r="W63" s="72">
        <f t="shared" si="13"/>
        <v>0</v>
      </c>
      <c r="X63" s="72">
        <f t="shared" si="13"/>
        <v>0</v>
      </c>
      <c r="Y63" s="72">
        <f t="shared" si="13"/>
        <v>0</v>
      </c>
      <c r="Z63" s="72">
        <f t="shared" si="13"/>
        <v>0</v>
      </c>
      <c r="AA63" s="72">
        <f t="shared" si="13"/>
        <v>0</v>
      </c>
      <c r="AB63" s="72">
        <f t="shared" si="13"/>
        <v>0</v>
      </c>
      <c r="AC63" s="72">
        <f t="shared" si="13"/>
        <v>0</v>
      </c>
      <c r="AD63" s="72">
        <f t="shared" si="13"/>
        <v>0</v>
      </c>
    </row>
    <row r="66" spans="2:6" x14ac:dyDescent="0.25">
      <c r="B66" t="s">
        <v>253</v>
      </c>
      <c r="F66" s="16"/>
    </row>
    <row r="67" spans="2:6" x14ac:dyDescent="0.25">
      <c r="B67" t="s">
        <v>254</v>
      </c>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AB49" sqref="AB49"/>
    </sheetView>
  </sheetViews>
  <sheetFormatPr defaultRowHeight="15" x14ac:dyDescent="0.25"/>
  <cols>
    <col min="2" max="2" width="33.5703125" bestFit="1" customWidth="1"/>
    <col min="3" max="3" width="9" style="6" bestFit="1" customWidth="1"/>
    <col min="6" max="6" width="17.7109375" customWidth="1"/>
    <col min="7" max="7" width="11.42578125" customWidth="1"/>
  </cols>
  <sheetData>
    <row r="2" spans="2:4" x14ac:dyDescent="0.25">
      <c r="B2" s="155"/>
    </row>
    <row r="3" spans="2:4" x14ac:dyDescent="0.25">
      <c r="B3" t="s">
        <v>78</v>
      </c>
    </row>
    <row r="4" spans="2:4" x14ac:dyDescent="0.25">
      <c r="B4" t="s">
        <v>139</v>
      </c>
    </row>
    <row r="5" spans="2:4" x14ac:dyDescent="0.25">
      <c r="B5" t="s">
        <v>80</v>
      </c>
    </row>
    <row r="6" spans="2:4" x14ac:dyDescent="0.25">
      <c r="B6" s="125" t="s">
        <v>156</v>
      </c>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274</v>
      </c>
      <c r="C48" s="7" t="s">
        <v>0</v>
      </c>
      <c r="D48" s="9">
        <v>50</v>
      </c>
      <c r="E48">
        <f>2*30*2*5</f>
        <v>600</v>
      </c>
      <c r="F48" s="58">
        <f>D48*E48</f>
        <v>30000</v>
      </c>
      <c r="G48" s="146">
        <f>SUM(H48:J48)</f>
        <v>30000</v>
      </c>
      <c r="H48" s="147">
        <f>L48+P48+T48+X48+AB48</f>
        <v>30000</v>
      </c>
      <c r="I48" s="147">
        <f>M48+Q48+U48+Y48+AC48</f>
        <v>0</v>
      </c>
      <c r="J48" s="148">
        <f>R48+V48+Z48+AD48</f>
        <v>0</v>
      </c>
      <c r="K48" s="61">
        <f t="shared" ref="K48:K61" si="0">SUM(L48:N48)</f>
        <v>6000</v>
      </c>
      <c r="L48" s="55">
        <f>F48/5</f>
        <v>6000</v>
      </c>
      <c r="M48" s="55"/>
      <c r="N48" s="69"/>
      <c r="O48" s="61">
        <f>SUM(P48:R48)</f>
        <v>6000</v>
      </c>
      <c r="P48" s="55">
        <f>F48/5</f>
        <v>6000</v>
      </c>
      <c r="Q48" s="55"/>
      <c r="R48" s="69"/>
      <c r="S48" s="61">
        <f>SUM(T48:V48)</f>
        <v>6000</v>
      </c>
      <c r="T48" s="55">
        <f>F48/5</f>
        <v>6000</v>
      </c>
      <c r="U48" s="56"/>
      <c r="V48" s="63"/>
      <c r="W48" s="61">
        <f>SUM(X48:Z48)</f>
        <v>6000</v>
      </c>
      <c r="X48" s="55">
        <f>F48/5</f>
        <v>6000</v>
      </c>
      <c r="Y48" s="55"/>
      <c r="Z48" s="63"/>
      <c r="AA48" s="61">
        <f>SUM(AB48:AD48)</f>
        <v>6000</v>
      </c>
      <c r="AB48" s="55">
        <f>F48/5</f>
        <v>6000</v>
      </c>
      <c r="AC48" s="55"/>
      <c r="AD48" s="63"/>
    </row>
    <row r="49" spans="2:30" x14ac:dyDescent="0.25">
      <c r="B49" s="4" t="s">
        <v>4</v>
      </c>
      <c r="C49" s="7" t="s">
        <v>6</v>
      </c>
      <c r="D49" s="9">
        <v>150</v>
      </c>
      <c r="F49" s="58">
        <f t="shared" ref="F49:F55" si="1">D49*E49</f>
        <v>0</v>
      </c>
      <c r="G49" s="146">
        <f t="shared" ref="G49:G61" si="2">SUM(H49:J49)</f>
        <v>0</v>
      </c>
      <c r="H49" s="147">
        <f t="shared" ref="H49:I61" si="3">L49+P49+T49+X49+AB49</f>
        <v>0</v>
      </c>
      <c r="I49" s="147">
        <f t="shared" si="3"/>
        <v>0</v>
      </c>
      <c r="J49" s="148">
        <f t="shared" ref="J49:J61" si="4">R49+V49+Z49+AD49</f>
        <v>0</v>
      </c>
      <c r="K49" s="61">
        <f t="shared" si="0"/>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0"/>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c r="F51" s="58">
        <f t="shared" si="1"/>
        <v>0</v>
      </c>
      <c r="G51" s="146">
        <f t="shared" si="2"/>
        <v>0</v>
      </c>
      <c r="H51" s="147">
        <f t="shared" si="3"/>
        <v>0</v>
      </c>
      <c r="I51" s="147">
        <f t="shared" si="3"/>
        <v>0</v>
      </c>
      <c r="J51" s="148">
        <f t="shared" si="4"/>
        <v>0</v>
      </c>
      <c r="K51" s="61">
        <f t="shared" si="0"/>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1"/>
        <v>0</v>
      </c>
      <c r="G52" s="146">
        <f t="shared" si="2"/>
        <v>0</v>
      </c>
      <c r="H52" s="147">
        <f t="shared" si="3"/>
        <v>0</v>
      </c>
      <c r="I52" s="147">
        <f t="shared" si="3"/>
        <v>0</v>
      </c>
      <c r="J52" s="148">
        <f t="shared" si="4"/>
        <v>0</v>
      </c>
      <c r="K52" s="61">
        <f t="shared" si="0"/>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0"/>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1"/>
        <v>0</v>
      </c>
      <c r="G54" s="146">
        <f t="shared" si="2"/>
        <v>0</v>
      </c>
      <c r="H54" s="147">
        <f t="shared" si="3"/>
        <v>0</v>
      </c>
      <c r="I54" s="147">
        <f t="shared" si="3"/>
        <v>0</v>
      </c>
      <c r="J54" s="148">
        <f t="shared" si="4"/>
        <v>0</v>
      </c>
      <c r="K54" s="61">
        <f t="shared" si="0"/>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1"/>
        <v>0</v>
      </c>
      <c r="G55" s="146">
        <f t="shared" si="2"/>
        <v>0</v>
      </c>
      <c r="H55" s="147">
        <f t="shared" si="3"/>
        <v>0</v>
      </c>
      <c r="I55" s="147">
        <f t="shared" si="3"/>
        <v>0</v>
      </c>
      <c r="J55" s="148">
        <f t="shared" si="4"/>
        <v>0</v>
      </c>
      <c r="K55" s="61">
        <f t="shared" si="0"/>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0"/>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2"/>
        <v>0</v>
      </c>
      <c r="H57" s="147">
        <f t="shared" si="3"/>
        <v>0</v>
      </c>
      <c r="I57" s="147">
        <f t="shared" si="3"/>
        <v>0</v>
      </c>
      <c r="J57" s="148">
        <f t="shared" si="4"/>
        <v>0</v>
      </c>
      <c r="K57" s="61">
        <f t="shared" si="0"/>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2"/>
        <v>0</v>
      </c>
      <c r="H58" s="147">
        <f t="shared" si="3"/>
        <v>0</v>
      </c>
      <c r="I58" s="147">
        <f t="shared" si="3"/>
        <v>0</v>
      </c>
      <c r="J58" s="148">
        <f t="shared" si="4"/>
        <v>0</v>
      </c>
      <c r="K58" s="61">
        <f t="shared" si="0"/>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2"/>
        <v>0</v>
      </c>
      <c r="H59" s="147">
        <f t="shared" si="3"/>
        <v>0</v>
      </c>
      <c r="I59" s="147">
        <f t="shared" si="3"/>
        <v>0</v>
      </c>
      <c r="J59" s="148">
        <f t="shared" si="4"/>
        <v>0</v>
      </c>
      <c r="K59" s="61">
        <f t="shared" si="0"/>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2"/>
        <v>0</v>
      </c>
      <c r="H60" s="147">
        <f t="shared" si="3"/>
        <v>0</v>
      </c>
      <c r="I60" s="147">
        <f t="shared" si="3"/>
        <v>0</v>
      </c>
      <c r="J60" s="148">
        <f t="shared" si="4"/>
        <v>0</v>
      </c>
      <c r="K60" s="61">
        <f t="shared" si="0"/>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2"/>
        <v>0</v>
      </c>
      <c r="H61" s="147">
        <f t="shared" si="3"/>
        <v>0</v>
      </c>
      <c r="I61" s="147">
        <f t="shared" si="3"/>
        <v>0</v>
      </c>
      <c r="J61" s="148">
        <f t="shared" si="4"/>
        <v>0</v>
      </c>
      <c r="K61" s="61">
        <f t="shared" si="0"/>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30000</v>
      </c>
      <c r="G63" s="150">
        <f t="shared" si="10"/>
        <v>30000</v>
      </c>
      <c r="H63" s="150">
        <f t="shared" si="10"/>
        <v>30000</v>
      </c>
      <c r="I63" s="150">
        <f t="shared" si="10"/>
        <v>0</v>
      </c>
      <c r="J63" s="150">
        <f t="shared" si="10"/>
        <v>0</v>
      </c>
      <c r="K63" s="66">
        <f t="shared" si="10"/>
        <v>6000</v>
      </c>
      <c r="L63" s="66">
        <f t="shared" si="10"/>
        <v>6000</v>
      </c>
      <c r="M63" s="66">
        <f t="shared" si="10"/>
        <v>0</v>
      </c>
      <c r="N63" s="66">
        <f t="shared" si="10"/>
        <v>0</v>
      </c>
      <c r="O63" s="67">
        <f t="shared" si="10"/>
        <v>6000</v>
      </c>
      <c r="P63" s="68"/>
      <c r="Q63" s="68"/>
      <c r="R63" s="72">
        <f>SUM(R48:R62)</f>
        <v>0</v>
      </c>
      <c r="S63" s="72">
        <f t="shared" ref="S63:AD63" si="11">SUM(S48:S62)</f>
        <v>6000</v>
      </c>
      <c r="T63" s="72">
        <f t="shared" si="11"/>
        <v>6000</v>
      </c>
      <c r="U63" s="72">
        <f t="shared" si="11"/>
        <v>0</v>
      </c>
      <c r="V63" s="72">
        <f t="shared" si="11"/>
        <v>0</v>
      </c>
      <c r="W63" s="72">
        <f t="shared" si="11"/>
        <v>6000</v>
      </c>
      <c r="X63" s="72">
        <f t="shared" si="11"/>
        <v>6000</v>
      </c>
      <c r="Y63" s="72">
        <f t="shared" si="11"/>
        <v>0</v>
      </c>
      <c r="Z63" s="72">
        <f t="shared" si="11"/>
        <v>0</v>
      </c>
      <c r="AA63" s="72">
        <f t="shared" si="11"/>
        <v>6000</v>
      </c>
      <c r="AB63" s="72">
        <f t="shared" si="11"/>
        <v>6000</v>
      </c>
      <c r="AC63" s="72">
        <f t="shared" si="11"/>
        <v>0</v>
      </c>
      <c r="AD63" s="72">
        <f t="shared" si="11"/>
        <v>0</v>
      </c>
    </row>
    <row r="66" spans="2:6" x14ac:dyDescent="0.25">
      <c r="B66" t="s">
        <v>255</v>
      </c>
      <c r="F66" s="16"/>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AB49" sqref="AB49"/>
    </sheetView>
  </sheetViews>
  <sheetFormatPr defaultRowHeight="15" x14ac:dyDescent="0.25"/>
  <cols>
    <col min="2" max="2" width="33.5703125" bestFit="1" customWidth="1"/>
    <col min="3" max="3" width="9" style="6" bestFit="1" customWidth="1"/>
    <col min="6" max="6" width="17.7109375" customWidth="1"/>
    <col min="7" max="7" width="11.42578125" customWidth="1"/>
    <col min="8" max="8" width="11" customWidth="1"/>
  </cols>
  <sheetData>
    <row r="2" spans="2:4" x14ac:dyDescent="0.25">
      <c r="B2" s="155"/>
    </row>
    <row r="3" spans="2:4" x14ac:dyDescent="0.25">
      <c r="B3" t="s">
        <v>78</v>
      </c>
    </row>
    <row r="4" spans="2:4" x14ac:dyDescent="0.25">
      <c r="B4" t="s">
        <v>139</v>
      </c>
    </row>
    <row r="5" spans="2:4" x14ac:dyDescent="0.25">
      <c r="B5" t="s">
        <v>80</v>
      </c>
    </row>
    <row r="6" spans="2:4" x14ac:dyDescent="0.25">
      <c r="B6" s="125" t="s">
        <v>155</v>
      </c>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275</v>
      </c>
      <c r="C48" s="7" t="s">
        <v>0</v>
      </c>
      <c r="D48" s="9">
        <v>2500</v>
      </c>
      <c r="E48">
        <v>5</v>
      </c>
      <c r="F48" s="58">
        <f>95000*4</f>
        <v>380000</v>
      </c>
      <c r="G48" s="146">
        <f>SUM(H48:J48)</f>
        <v>380000</v>
      </c>
      <c r="H48" s="147">
        <f>L48+P48+T48+X48+AB48</f>
        <v>380000</v>
      </c>
      <c r="I48" s="147">
        <f>M48+Q48+U48+Y48+AC48</f>
        <v>0</v>
      </c>
      <c r="J48" s="148">
        <f>R48+V48+Z48+AD48</f>
        <v>0</v>
      </c>
      <c r="K48" s="61"/>
      <c r="L48" s="55"/>
      <c r="M48" s="55"/>
      <c r="N48" s="69"/>
      <c r="O48" s="61">
        <f>SUM(P48:R48)</f>
        <v>95000</v>
      </c>
      <c r="P48" s="73">
        <f>F48/4</f>
        <v>95000</v>
      </c>
      <c r="Q48" s="55"/>
      <c r="R48" s="69"/>
      <c r="S48" s="61">
        <f>SUM(T48:V48)</f>
        <v>95000</v>
      </c>
      <c r="T48" s="55">
        <f>F48/4</f>
        <v>95000</v>
      </c>
      <c r="U48" s="56"/>
      <c r="V48" s="63"/>
      <c r="W48" s="61">
        <f>SUM(X48:Z48)</f>
        <v>95000</v>
      </c>
      <c r="X48" s="55">
        <f>F48/4</f>
        <v>95000</v>
      </c>
      <c r="Y48" s="55"/>
      <c r="Z48" s="63"/>
      <c r="AA48" s="61">
        <f>SUM(AB48:AD48)</f>
        <v>95000</v>
      </c>
      <c r="AB48" s="55">
        <f>F48/4</f>
        <v>95000</v>
      </c>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380000</v>
      </c>
      <c r="G63" s="150">
        <f t="shared" si="10"/>
        <v>380000</v>
      </c>
      <c r="H63" s="150">
        <f t="shared" si="10"/>
        <v>380000</v>
      </c>
      <c r="I63" s="150">
        <f t="shared" si="10"/>
        <v>0</v>
      </c>
      <c r="J63" s="150">
        <f t="shared" si="10"/>
        <v>0</v>
      </c>
      <c r="K63" s="66">
        <f t="shared" si="10"/>
        <v>0</v>
      </c>
      <c r="L63" s="66">
        <f t="shared" si="10"/>
        <v>0</v>
      </c>
      <c r="M63" s="66">
        <f t="shared" si="10"/>
        <v>0</v>
      </c>
      <c r="N63" s="66">
        <f t="shared" si="10"/>
        <v>0</v>
      </c>
      <c r="O63" s="67">
        <f t="shared" si="10"/>
        <v>95000</v>
      </c>
      <c r="P63" s="68"/>
      <c r="Q63" s="68"/>
      <c r="R63" s="72">
        <f>SUM(R48:R62)</f>
        <v>0</v>
      </c>
      <c r="S63" s="72">
        <f t="shared" ref="S63:AD63" si="11">SUM(S48:S62)</f>
        <v>95000</v>
      </c>
      <c r="T63" s="72">
        <f t="shared" si="11"/>
        <v>95000</v>
      </c>
      <c r="U63" s="72">
        <f t="shared" si="11"/>
        <v>0</v>
      </c>
      <c r="V63" s="72">
        <f t="shared" si="11"/>
        <v>0</v>
      </c>
      <c r="W63" s="72">
        <f t="shared" si="11"/>
        <v>95000</v>
      </c>
      <c r="X63" s="72">
        <f t="shared" si="11"/>
        <v>95000</v>
      </c>
      <c r="Y63" s="72">
        <f t="shared" si="11"/>
        <v>0</v>
      </c>
      <c r="Z63" s="72">
        <f t="shared" si="11"/>
        <v>0</v>
      </c>
      <c r="AA63" s="72">
        <f t="shared" si="11"/>
        <v>95000</v>
      </c>
      <c r="AB63" s="72">
        <f t="shared" si="11"/>
        <v>95000</v>
      </c>
      <c r="AC63" s="72">
        <f t="shared" si="11"/>
        <v>0</v>
      </c>
      <c r="AD63" s="72">
        <f t="shared" si="11"/>
        <v>0</v>
      </c>
    </row>
    <row r="66" spans="2:6" x14ac:dyDescent="0.25">
      <c r="B66" t="s">
        <v>256</v>
      </c>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70" zoomScaleNormal="70" workbookViewId="0">
      <selection activeCell="E49" sqref="E49"/>
    </sheetView>
  </sheetViews>
  <sheetFormatPr defaultRowHeight="15" x14ac:dyDescent="0.25"/>
  <cols>
    <col min="2" max="2" width="33.5703125" bestFit="1" customWidth="1"/>
    <col min="3" max="3" width="9" style="6" bestFit="1" customWidth="1"/>
    <col min="6" max="6" width="17.7109375" customWidth="1"/>
    <col min="7" max="7" width="15.140625" customWidth="1"/>
    <col min="8" max="8" width="11.85546875" customWidth="1"/>
    <col min="10" max="10" width="13.42578125" customWidth="1"/>
  </cols>
  <sheetData>
    <row r="3" spans="2:4" x14ac:dyDescent="0.25">
      <c r="B3" t="s">
        <v>78</v>
      </c>
    </row>
    <row r="4" spans="2:4" x14ac:dyDescent="0.25">
      <c r="B4" t="s">
        <v>139</v>
      </c>
    </row>
    <row r="5" spans="2:4" x14ac:dyDescent="0.25">
      <c r="B5" t="s">
        <v>80</v>
      </c>
    </row>
    <row r="6" spans="2:4" x14ac:dyDescent="0.25">
      <c r="B6" s="125" t="s">
        <v>154</v>
      </c>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185</v>
      </c>
      <c r="C48" s="7" t="s">
        <v>0</v>
      </c>
      <c r="D48" s="9">
        <v>2500</v>
      </c>
      <c r="E48">
        <v>30</v>
      </c>
      <c r="F48" s="58">
        <f>D48*E48</f>
        <v>75000</v>
      </c>
      <c r="G48" s="146">
        <f>SUM(H48:J48)</f>
        <v>75000</v>
      </c>
      <c r="H48" s="147">
        <f>L48+P48+T48+X48+AB48</f>
        <v>0</v>
      </c>
      <c r="I48" s="147">
        <f>M48+Q48+U48+Y48+AC48</f>
        <v>0</v>
      </c>
      <c r="J48" s="148">
        <f>R48+V48+Z48+AD48</f>
        <v>75000</v>
      </c>
      <c r="K48" s="61"/>
      <c r="L48" s="55"/>
      <c r="M48" s="55"/>
      <c r="N48" s="69"/>
      <c r="O48" s="61">
        <f>SUM(P48:R48)</f>
        <v>0</v>
      </c>
      <c r="P48" s="55"/>
      <c r="Q48" s="55"/>
      <c r="R48" s="69"/>
      <c r="S48" s="61">
        <f>SUM(T48:V48)</f>
        <v>75000</v>
      </c>
      <c r="T48" s="55"/>
      <c r="U48" s="56"/>
      <c r="V48" s="69">
        <f>F48</f>
        <v>75000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186</v>
      </c>
      <c r="C51" s="7" t="s">
        <v>0</v>
      </c>
      <c r="D51" s="9">
        <v>2500</v>
      </c>
      <c r="E51" s="52">
        <v>20</v>
      </c>
      <c r="F51" s="58">
        <f t="shared" si="0"/>
        <v>50000</v>
      </c>
      <c r="G51" s="146">
        <f t="shared" si="1"/>
        <v>50000</v>
      </c>
      <c r="H51" s="147">
        <f t="shared" si="2"/>
        <v>0</v>
      </c>
      <c r="I51" s="147">
        <f t="shared" si="2"/>
        <v>0</v>
      </c>
      <c r="J51" s="148">
        <f t="shared" si="3"/>
        <v>50000</v>
      </c>
      <c r="K51" s="61">
        <f t="shared" si="4"/>
        <v>0</v>
      </c>
      <c r="L51" s="55"/>
      <c r="M51" s="55"/>
      <c r="N51" s="69"/>
      <c r="O51" s="61">
        <f t="shared" si="8"/>
        <v>0</v>
      </c>
      <c r="P51" s="55"/>
      <c r="Q51" s="55"/>
      <c r="R51" s="69"/>
      <c r="S51" s="61">
        <f t="shared" si="5"/>
        <v>50000</v>
      </c>
      <c r="T51" s="55"/>
      <c r="U51" s="56"/>
      <c r="V51" s="69">
        <f>F51</f>
        <v>50000</v>
      </c>
      <c r="W51" s="61">
        <f t="shared" si="6"/>
        <v>0</v>
      </c>
      <c r="X51" s="55"/>
      <c r="Y51" s="55"/>
      <c r="Z51" s="63"/>
      <c r="AA51" s="61">
        <f t="shared" si="7"/>
        <v>0</v>
      </c>
      <c r="AB51" s="55"/>
      <c r="AC51" s="55"/>
      <c r="AD51" s="63"/>
    </row>
    <row r="52" spans="2:30" x14ac:dyDescent="0.25">
      <c r="B52" s="4" t="s">
        <v>187</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150000</v>
      </c>
      <c r="G63" s="150">
        <f t="shared" si="10"/>
        <v>150000</v>
      </c>
      <c r="H63" s="150">
        <f t="shared" si="10"/>
        <v>25000</v>
      </c>
      <c r="I63" s="150">
        <f t="shared" si="10"/>
        <v>0</v>
      </c>
      <c r="J63" s="150">
        <f t="shared" si="10"/>
        <v>125000</v>
      </c>
      <c r="K63" s="66">
        <f t="shared" si="10"/>
        <v>0</v>
      </c>
      <c r="L63" s="66">
        <f t="shared" si="10"/>
        <v>0</v>
      </c>
      <c r="M63" s="66">
        <f t="shared" si="10"/>
        <v>0</v>
      </c>
      <c r="N63" s="66">
        <f t="shared" si="10"/>
        <v>0</v>
      </c>
      <c r="O63" s="67">
        <f t="shared" si="10"/>
        <v>0</v>
      </c>
      <c r="P63" s="68"/>
      <c r="Q63" s="68"/>
      <c r="R63" s="72">
        <f>SUM(R48:R62)</f>
        <v>0</v>
      </c>
      <c r="S63" s="72">
        <f t="shared" ref="S63:AD63" si="11">SUM(S48:S62)</f>
        <v>150000</v>
      </c>
      <c r="T63" s="72">
        <f t="shared" si="11"/>
        <v>25000</v>
      </c>
      <c r="U63" s="72">
        <f t="shared" si="11"/>
        <v>0</v>
      </c>
      <c r="V63" s="72">
        <f t="shared" si="11"/>
        <v>125000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70" zoomScaleNormal="70" workbookViewId="0">
      <selection activeCell="E48" sqref="E48"/>
    </sheetView>
  </sheetViews>
  <sheetFormatPr defaultRowHeight="15" x14ac:dyDescent="0.25"/>
  <cols>
    <col min="2" max="2" width="33.5703125" bestFit="1" customWidth="1"/>
    <col min="3" max="3" width="9" style="6" bestFit="1" customWidth="1"/>
    <col min="6" max="6" width="17.7109375" customWidth="1"/>
    <col min="7" max="7" width="16.28515625" customWidth="1"/>
    <col min="8" max="8" width="12.85546875" customWidth="1"/>
    <col min="10" max="10" width="12.42578125" customWidth="1"/>
  </cols>
  <sheetData>
    <row r="3" spans="2:4" x14ac:dyDescent="0.25">
      <c r="B3" t="s">
        <v>78</v>
      </c>
    </row>
    <row r="4" spans="2:4" x14ac:dyDescent="0.25">
      <c r="B4" t="s">
        <v>139</v>
      </c>
    </row>
    <row r="5" spans="2:4" x14ac:dyDescent="0.25">
      <c r="B5" t="s">
        <v>80</v>
      </c>
    </row>
    <row r="6" spans="2:4" x14ac:dyDescent="0.25">
      <c r="B6" s="125" t="s">
        <v>153</v>
      </c>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185</v>
      </c>
      <c r="C48" s="7" t="s">
        <v>0</v>
      </c>
      <c r="D48" s="9">
        <v>2500</v>
      </c>
      <c r="F48" s="58">
        <f>D48*E48</f>
        <v>0</v>
      </c>
      <c r="G48" s="146">
        <f>SUM(H48:J48)</f>
        <v>0</v>
      </c>
      <c r="H48" s="147">
        <f>L48+P48+T48+X48+AB48</f>
        <v>0</v>
      </c>
      <c r="I48" s="147">
        <f>M48+Q48+U48+Y48+AC48</f>
        <v>0</v>
      </c>
      <c r="J48" s="148">
        <f>R48+V48+Z48+AD48</f>
        <v>0</v>
      </c>
      <c r="K48" s="61"/>
      <c r="L48" s="55"/>
      <c r="M48" s="55"/>
      <c r="N48" s="69"/>
      <c r="O48" s="61">
        <f>SUM(P48:R48)</f>
        <v>0</v>
      </c>
      <c r="P48" s="55"/>
      <c r="Q48" s="55"/>
      <c r="R48" s="69"/>
      <c r="S48" s="61">
        <f>SUM(T48:V48)</f>
        <v>0</v>
      </c>
      <c r="T48" s="55"/>
      <c r="U48" s="56"/>
      <c r="V48" s="69">
        <f>F48</f>
        <v>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186</v>
      </c>
      <c r="C51" s="7" t="s">
        <v>0</v>
      </c>
      <c r="D51" s="9">
        <v>2500</v>
      </c>
      <c r="E51" s="52">
        <v>20</v>
      </c>
      <c r="F51" s="58">
        <f t="shared" si="0"/>
        <v>50000</v>
      </c>
      <c r="G51" s="146">
        <f t="shared" si="1"/>
        <v>50000</v>
      </c>
      <c r="H51" s="147">
        <f t="shared" si="2"/>
        <v>0</v>
      </c>
      <c r="I51" s="147">
        <f t="shared" si="2"/>
        <v>0</v>
      </c>
      <c r="J51" s="148">
        <f t="shared" si="3"/>
        <v>50000</v>
      </c>
      <c r="K51" s="61">
        <f t="shared" si="4"/>
        <v>0</v>
      </c>
      <c r="L51" s="55"/>
      <c r="M51" s="55"/>
      <c r="N51" s="69"/>
      <c r="O51" s="61">
        <f t="shared" si="8"/>
        <v>0</v>
      </c>
      <c r="P51" s="55"/>
      <c r="Q51" s="55"/>
      <c r="R51" s="69"/>
      <c r="S51" s="61">
        <f t="shared" si="5"/>
        <v>50000</v>
      </c>
      <c r="T51" s="55"/>
      <c r="U51" s="56"/>
      <c r="V51" s="69">
        <f>F51</f>
        <v>50000</v>
      </c>
      <c r="W51" s="61">
        <f t="shared" si="6"/>
        <v>0</v>
      </c>
      <c r="X51" s="55"/>
      <c r="Y51" s="55"/>
      <c r="Z51" s="63"/>
      <c r="AA51" s="61">
        <f t="shared" si="7"/>
        <v>0</v>
      </c>
      <c r="AB51" s="55"/>
      <c r="AC51" s="55"/>
      <c r="AD51" s="63"/>
    </row>
    <row r="52" spans="2:30" x14ac:dyDescent="0.25">
      <c r="B52" s="4" t="s">
        <v>187</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75000</v>
      </c>
      <c r="G63" s="150">
        <f t="shared" si="10"/>
        <v>75000</v>
      </c>
      <c r="H63" s="150">
        <f t="shared" si="10"/>
        <v>25000</v>
      </c>
      <c r="I63" s="150">
        <f t="shared" si="10"/>
        <v>0</v>
      </c>
      <c r="J63" s="150">
        <f t="shared" si="10"/>
        <v>50000</v>
      </c>
      <c r="K63" s="66">
        <f t="shared" si="10"/>
        <v>0</v>
      </c>
      <c r="L63" s="66">
        <f t="shared" si="10"/>
        <v>0</v>
      </c>
      <c r="M63" s="66">
        <f t="shared" si="10"/>
        <v>0</v>
      </c>
      <c r="N63" s="66">
        <f t="shared" si="10"/>
        <v>0</v>
      </c>
      <c r="O63" s="67">
        <f t="shared" si="10"/>
        <v>0</v>
      </c>
      <c r="P63" s="68"/>
      <c r="Q63" s="68"/>
      <c r="R63" s="72">
        <f>SUM(R48:R62)</f>
        <v>0</v>
      </c>
      <c r="S63" s="72">
        <f t="shared" ref="S63:AD63" si="11">SUM(S48:S62)</f>
        <v>75000</v>
      </c>
      <c r="T63" s="72">
        <f t="shared" si="11"/>
        <v>25000</v>
      </c>
      <c r="U63" s="72">
        <f t="shared" si="11"/>
        <v>0</v>
      </c>
      <c r="V63" s="72">
        <f t="shared" si="11"/>
        <v>50000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70" zoomScaleNormal="70" workbookViewId="0">
      <selection activeCell="E51" sqref="E51"/>
    </sheetView>
  </sheetViews>
  <sheetFormatPr defaultRowHeight="15" x14ac:dyDescent="0.25"/>
  <cols>
    <col min="2" max="2" width="33.5703125" bestFit="1" customWidth="1"/>
    <col min="3" max="3" width="9" style="6" bestFit="1" customWidth="1"/>
    <col min="6" max="6" width="17.7109375" customWidth="1"/>
    <col min="7" max="7" width="13.42578125" customWidth="1"/>
    <col min="8" max="8" width="11.42578125" customWidth="1"/>
    <col min="10" max="10" width="11.85546875" customWidth="1"/>
  </cols>
  <sheetData>
    <row r="3" spans="2:4" x14ac:dyDescent="0.25">
      <c r="B3" t="s">
        <v>78</v>
      </c>
    </row>
    <row r="4" spans="2:4" x14ac:dyDescent="0.25">
      <c r="B4" t="s">
        <v>139</v>
      </c>
    </row>
    <row r="5" spans="2:4" x14ac:dyDescent="0.25">
      <c r="B5" t="s">
        <v>80</v>
      </c>
    </row>
    <row r="6" spans="2:4" x14ac:dyDescent="0.25">
      <c r="B6" s="125" t="s">
        <v>152</v>
      </c>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185</v>
      </c>
      <c r="C48" s="7" t="s">
        <v>0</v>
      </c>
      <c r="D48" s="9">
        <v>2500</v>
      </c>
      <c r="E48">
        <v>10</v>
      </c>
      <c r="F48" s="58">
        <f>D48*E48</f>
        <v>25000</v>
      </c>
      <c r="G48" s="146">
        <f>SUM(H48:J48)</f>
        <v>25000</v>
      </c>
      <c r="H48" s="147">
        <f>L48+P48+T48+X48+AB48</f>
        <v>0</v>
      </c>
      <c r="I48" s="147">
        <f>M48+Q48+U48+Y48+AC48</f>
        <v>0</v>
      </c>
      <c r="J48" s="148">
        <f>R48+V48+Z48+AD48</f>
        <v>25000</v>
      </c>
      <c r="K48" s="61"/>
      <c r="L48" s="55"/>
      <c r="M48" s="55"/>
      <c r="N48" s="69"/>
      <c r="O48" s="61">
        <f>SUM(P48:R48)</f>
        <v>0</v>
      </c>
      <c r="P48" s="55"/>
      <c r="Q48" s="55"/>
      <c r="R48" s="69"/>
      <c r="S48" s="61">
        <f>SUM(T48:V48)</f>
        <v>25000</v>
      </c>
      <c r="T48" s="55"/>
      <c r="U48" s="56"/>
      <c r="V48" s="69">
        <f>F48</f>
        <v>25000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186</v>
      </c>
      <c r="C51" s="7" t="s">
        <v>0</v>
      </c>
      <c r="D51" s="9">
        <v>2500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9">
        <f>F51</f>
        <v>0</v>
      </c>
      <c r="W51" s="61">
        <f t="shared" si="6"/>
        <v>0</v>
      </c>
      <c r="X51" s="55"/>
      <c r="Y51" s="55"/>
      <c r="Z51" s="63"/>
      <c r="AA51" s="61">
        <f t="shared" si="7"/>
        <v>0</v>
      </c>
      <c r="AB51" s="55"/>
      <c r="AC51" s="55"/>
      <c r="AD51" s="63"/>
    </row>
    <row r="52" spans="2:30" x14ac:dyDescent="0.25">
      <c r="B52" s="4" t="s">
        <v>187</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50000</v>
      </c>
      <c r="G63" s="150">
        <f t="shared" si="10"/>
        <v>50000</v>
      </c>
      <c r="H63" s="150">
        <f t="shared" si="10"/>
        <v>25000</v>
      </c>
      <c r="I63" s="150">
        <f t="shared" si="10"/>
        <v>0</v>
      </c>
      <c r="J63" s="150">
        <f t="shared" si="10"/>
        <v>25000</v>
      </c>
      <c r="K63" s="66">
        <f t="shared" si="10"/>
        <v>0</v>
      </c>
      <c r="L63" s="66">
        <f t="shared" si="10"/>
        <v>0</v>
      </c>
      <c r="M63" s="66">
        <f t="shared" si="10"/>
        <v>0</v>
      </c>
      <c r="N63" s="66">
        <f t="shared" si="10"/>
        <v>0</v>
      </c>
      <c r="O63" s="67">
        <f t="shared" si="10"/>
        <v>0</v>
      </c>
      <c r="P63" s="68"/>
      <c r="Q63" s="68"/>
      <c r="R63" s="72">
        <f>SUM(R48:R62)</f>
        <v>0</v>
      </c>
      <c r="S63" s="72">
        <f t="shared" ref="S63:AD63" si="11">SUM(S48:S62)</f>
        <v>50000</v>
      </c>
      <c r="T63" s="72">
        <f t="shared" si="11"/>
        <v>25000</v>
      </c>
      <c r="U63" s="72">
        <f t="shared" si="11"/>
        <v>0</v>
      </c>
      <c r="V63" s="72">
        <f t="shared" si="11"/>
        <v>25000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tabSelected="1" zoomScale="60" zoomScaleNormal="60" workbookViewId="0">
      <pane ySplit="4" topLeftCell="A5" activePane="bottomLeft" state="frozen"/>
      <selection pane="bottomLeft" activeCell="C19" sqref="C19"/>
    </sheetView>
  </sheetViews>
  <sheetFormatPr defaultRowHeight="15" x14ac:dyDescent="0.25"/>
  <cols>
    <col min="1" max="1" width="4.85546875" style="17" customWidth="1"/>
    <col min="2" max="2" width="7.85546875" style="32" customWidth="1"/>
    <col min="3" max="3" width="67.7109375" style="30" customWidth="1"/>
    <col min="4" max="4" width="13.5703125" style="30" customWidth="1"/>
    <col min="5" max="6" width="13.140625" style="30" customWidth="1"/>
    <col min="7" max="7" width="15" style="30" customWidth="1"/>
    <col min="8" max="8" width="13" style="30" customWidth="1"/>
    <col min="9" max="9" width="13.42578125" style="17" customWidth="1"/>
    <col min="10" max="10" width="11.140625" style="17" customWidth="1"/>
    <col min="11" max="11" width="14" style="17" customWidth="1"/>
    <col min="12" max="12" width="12.7109375" style="17" customWidth="1"/>
    <col min="13" max="13" width="13.7109375" style="17" customWidth="1"/>
    <col min="14" max="14" width="11.140625" style="17" customWidth="1"/>
    <col min="15" max="15" width="15.85546875" style="17" customWidth="1"/>
    <col min="16" max="16" width="12.7109375" style="17" customWidth="1"/>
    <col min="17" max="17" width="14" style="17" customWidth="1"/>
    <col min="18" max="18" width="11.140625" style="17" customWidth="1"/>
    <col min="19" max="19" width="14" style="17" customWidth="1"/>
    <col min="20" max="20" width="12.7109375" style="17" customWidth="1"/>
    <col min="21" max="21" width="12" style="17" customWidth="1"/>
    <col min="22" max="22" width="11.42578125" style="17" customWidth="1"/>
    <col min="23" max="23" width="12" style="17" customWidth="1"/>
    <col min="24" max="24" width="11.28515625" style="17" customWidth="1"/>
    <col min="25" max="25" width="12" style="17" customWidth="1"/>
    <col min="26" max="26" width="9.5703125" style="17" customWidth="1"/>
    <col min="27" max="27" width="13.28515625" style="17" customWidth="1"/>
    <col min="28" max="28" width="35.28515625" style="17" customWidth="1"/>
    <col min="29" max="16384" width="9.140625" style="17"/>
  </cols>
  <sheetData>
    <row r="1" spans="1:28" ht="15.75" thickBot="1" x14ac:dyDescent="0.3">
      <c r="D1" s="25"/>
      <c r="E1" s="25"/>
      <c r="F1" s="25"/>
      <c r="G1" s="25"/>
      <c r="H1" s="25"/>
    </row>
    <row r="2" spans="1:28" s="113" customFormat="1" ht="15.75" customHeight="1" thickBot="1" x14ac:dyDescent="0.25">
      <c r="A2" s="194" t="s">
        <v>37</v>
      </c>
      <c r="B2" s="198" t="s">
        <v>77</v>
      </c>
      <c r="C2" s="182" t="s">
        <v>38</v>
      </c>
      <c r="D2" s="201" t="s">
        <v>67</v>
      </c>
      <c r="E2" s="201"/>
      <c r="F2" s="201"/>
      <c r="G2" s="201"/>
      <c r="H2" s="201"/>
      <c r="I2" s="201"/>
      <c r="J2" s="201"/>
      <c r="K2" s="201"/>
      <c r="L2" s="201"/>
      <c r="M2" s="201"/>
      <c r="N2" s="201"/>
      <c r="O2" s="201"/>
      <c r="P2" s="201"/>
      <c r="Q2" s="201"/>
      <c r="R2" s="201"/>
      <c r="S2" s="201"/>
      <c r="T2" s="201"/>
      <c r="U2" s="201"/>
      <c r="V2" s="201"/>
      <c r="W2" s="201"/>
      <c r="X2" s="201"/>
      <c r="Y2" s="201"/>
      <c r="Z2" s="201"/>
      <c r="AA2" s="202"/>
      <c r="AB2" s="191" t="s">
        <v>55</v>
      </c>
    </row>
    <row r="3" spans="1:28" s="113" customFormat="1" ht="12.75" thickBot="1" x14ac:dyDescent="0.25">
      <c r="A3" s="195"/>
      <c r="B3" s="199"/>
      <c r="C3" s="183"/>
      <c r="D3" s="188" t="s">
        <v>68</v>
      </c>
      <c r="E3" s="189"/>
      <c r="F3" s="189"/>
      <c r="G3" s="190"/>
      <c r="H3" s="185">
        <v>2021</v>
      </c>
      <c r="I3" s="186"/>
      <c r="J3" s="186"/>
      <c r="K3" s="187"/>
      <c r="L3" s="185">
        <v>2022</v>
      </c>
      <c r="M3" s="186"/>
      <c r="N3" s="186"/>
      <c r="O3" s="187"/>
      <c r="P3" s="185">
        <v>2023</v>
      </c>
      <c r="Q3" s="186"/>
      <c r="R3" s="186"/>
      <c r="S3" s="187"/>
      <c r="T3" s="185">
        <v>2024</v>
      </c>
      <c r="U3" s="186"/>
      <c r="V3" s="186"/>
      <c r="W3" s="187"/>
      <c r="X3" s="186">
        <v>2025</v>
      </c>
      <c r="Y3" s="186"/>
      <c r="Z3" s="186"/>
      <c r="AA3" s="186"/>
      <c r="AB3" s="192"/>
    </row>
    <row r="4" spans="1:28" s="113" customFormat="1" ht="27" customHeight="1" thickBot="1" x14ac:dyDescent="0.25">
      <c r="A4" s="196"/>
      <c r="B4" s="200"/>
      <c r="C4" s="197"/>
      <c r="D4" s="49" t="s">
        <v>39</v>
      </c>
      <c r="E4" s="48" t="s">
        <v>96</v>
      </c>
      <c r="F4" s="48" t="s">
        <v>66</v>
      </c>
      <c r="G4" s="50" t="s">
        <v>65</v>
      </c>
      <c r="H4" s="35" t="s">
        <v>39</v>
      </c>
      <c r="I4" s="34" t="s">
        <v>96</v>
      </c>
      <c r="J4" s="34" t="s">
        <v>66</v>
      </c>
      <c r="K4" s="36" t="s">
        <v>65</v>
      </c>
      <c r="L4" s="37" t="s">
        <v>39</v>
      </c>
      <c r="M4" s="34" t="s">
        <v>96</v>
      </c>
      <c r="N4" s="44" t="s">
        <v>66</v>
      </c>
      <c r="O4" s="38" t="s">
        <v>65</v>
      </c>
      <c r="P4" s="40" t="s">
        <v>39</v>
      </c>
      <c r="Q4" s="27" t="s">
        <v>96</v>
      </c>
      <c r="R4" s="27" t="s">
        <v>66</v>
      </c>
      <c r="S4" s="41" t="s">
        <v>65</v>
      </c>
      <c r="T4" s="43" t="s">
        <v>39</v>
      </c>
      <c r="U4" s="27" t="s">
        <v>96</v>
      </c>
      <c r="V4" s="27" t="s">
        <v>66</v>
      </c>
      <c r="W4" s="41" t="s">
        <v>65</v>
      </c>
      <c r="X4" s="156" t="s">
        <v>39</v>
      </c>
      <c r="Y4" s="27" t="s">
        <v>96</v>
      </c>
      <c r="Z4" s="39" t="s">
        <v>66</v>
      </c>
      <c r="AA4" s="42" t="s">
        <v>65</v>
      </c>
      <c r="AB4" s="193"/>
    </row>
    <row r="5" spans="1:28" s="113" customFormat="1" ht="12.75" x14ac:dyDescent="0.2">
      <c r="A5" s="29"/>
      <c r="B5" s="93" t="s">
        <v>78</v>
      </c>
      <c r="C5" s="91"/>
      <c r="D5" s="114"/>
      <c r="E5" s="121"/>
      <c r="F5" s="121"/>
      <c r="G5" s="137"/>
      <c r="H5" s="114"/>
      <c r="I5" s="121"/>
      <c r="J5" s="121"/>
      <c r="K5" s="137"/>
      <c r="L5" s="114"/>
      <c r="M5" s="121"/>
      <c r="N5" s="121"/>
      <c r="O5" s="137"/>
      <c r="P5" s="114"/>
      <c r="Q5" s="121"/>
      <c r="R5" s="121"/>
      <c r="S5" s="137"/>
      <c r="T5" s="114"/>
      <c r="U5" s="121"/>
      <c r="V5" s="121"/>
      <c r="W5" s="137"/>
      <c r="X5" s="136"/>
      <c r="Y5" s="121"/>
      <c r="Z5" s="121"/>
      <c r="AA5" s="121"/>
      <c r="AB5" s="45"/>
    </row>
    <row r="6" spans="1:28" s="113" customFormat="1" ht="12" x14ac:dyDescent="0.2">
      <c r="A6" s="29"/>
      <c r="B6" s="90" t="s">
        <v>139</v>
      </c>
      <c r="C6" s="91"/>
      <c r="D6" s="96">
        <f>D7+D11+D18+D27+D31</f>
        <v>3963497.5</v>
      </c>
      <c r="E6" s="96">
        <f t="shared" ref="E6:AA6" si="0">E7+E11+E18+E27+E31</f>
        <v>2757785</v>
      </c>
      <c r="F6" s="96">
        <f t="shared" si="0"/>
        <v>0</v>
      </c>
      <c r="G6" s="96">
        <f t="shared" si="0"/>
        <v>1205712.5</v>
      </c>
      <c r="H6" s="96">
        <f t="shared" ca="1" si="0"/>
        <v>1973150</v>
      </c>
      <c r="I6" s="96">
        <f t="shared" si="0"/>
        <v>171875</v>
      </c>
      <c r="J6" s="96">
        <f t="shared" si="0"/>
        <v>0</v>
      </c>
      <c r="K6" s="96">
        <f t="shared" ca="1" si="0"/>
        <v>1973150</v>
      </c>
      <c r="L6" s="96">
        <f t="shared" si="0"/>
        <v>782165</v>
      </c>
      <c r="M6" s="96">
        <f t="shared" si="0"/>
        <v>374370</v>
      </c>
      <c r="N6" s="96">
        <f t="shared" si="0"/>
        <v>0</v>
      </c>
      <c r="O6" s="96">
        <f t="shared" si="0"/>
        <v>310720</v>
      </c>
      <c r="P6" s="96">
        <f t="shared" si="0"/>
        <v>1629522.5</v>
      </c>
      <c r="Q6" s="96">
        <f t="shared" si="0"/>
        <v>871030</v>
      </c>
      <c r="R6" s="96">
        <f t="shared" si="0"/>
        <v>0</v>
      </c>
      <c r="S6" s="96">
        <f t="shared" si="0"/>
        <v>758492.5</v>
      </c>
      <c r="T6" s="96">
        <f t="shared" si="0"/>
        <v>506777.5</v>
      </c>
      <c r="U6" s="96">
        <f t="shared" si="0"/>
        <v>506777.5</v>
      </c>
      <c r="V6" s="96">
        <f t="shared" si="0"/>
        <v>0</v>
      </c>
      <c r="W6" s="96">
        <f t="shared" si="0"/>
        <v>0</v>
      </c>
      <c r="X6" s="96">
        <f t="shared" si="0"/>
        <v>767382.5</v>
      </c>
      <c r="Y6" s="96">
        <f t="shared" si="0"/>
        <v>687132.5</v>
      </c>
      <c r="Z6" s="96">
        <f t="shared" si="0"/>
        <v>0</v>
      </c>
      <c r="AA6" s="96">
        <f t="shared" si="0"/>
        <v>80250</v>
      </c>
      <c r="AB6" s="45"/>
    </row>
    <row r="7" spans="1:28" s="113" customFormat="1" ht="12" x14ac:dyDescent="0.2">
      <c r="A7" s="29"/>
      <c r="B7" s="122" t="s">
        <v>138</v>
      </c>
      <c r="C7" s="91"/>
      <c r="D7" s="162">
        <f>D8+D9+D10</f>
        <v>1418535</v>
      </c>
      <c r="E7" s="162">
        <f t="shared" ref="E7:AA7" si="1">E8+E9+E10</f>
        <v>1107682.5</v>
      </c>
      <c r="F7" s="162">
        <f t="shared" si="1"/>
        <v>0</v>
      </c>
      <c r="G7" s="162">
        <f t="shared" si="1"/>
        <v>310852.5</v>
      </c>
      <c r="H7" s="162">
        <f t="shared" si="1"/>
        <v>161075</v>
      </c>
      <c r="I7" s="162">
        <f t="shared" si="1"/>
        <v>161075</v>
      </c>
      <c r="J7" s="162">
        <f t="shared" si="1"/>
        <v>0</v>
      </c>
      <c r="K7" s="162">
        <f t="shared" si="1"/>
        <v>0</v>
      </c>
      <c r="L7" s="162">
        <f t="shared" si="1"/>
        <v>161075</v>
      </c>
      <c r="M7" s="162">
        <f t="shared" si="1"/>
        <v>161075</v>
      </c>
      <c r="N7" s="162">
        <f t="shared" si="1"/>
        <v>0</v>
      </c>
      <c r="O7" s="162">
        <f t="shared" si="1"/>
        <v>0</v>
      </c>
      <c r="P7" s="162">
        <f t="shared" si="1"/>
        <v>458280</v>
      </c>
      <c r="Q7" s="162">
        <f t="shared" si="1"/>
        <v>246427.5</v>
      </c>
      <c r="R7" s="162">
        <f t="shared" si="1"/>
        <v>0</v>
      </c>
      <c r="S7" s="162">
        <f t="shared" si="1"/>
        <v>211852.5</v>
      </c>
      <c r="T7" s="162">
        <f t="shared" si="1"/>
        <v>161075</v>
      </c>
      <c r="U7" s="162">
        <f t="shared" si="1"/>
        <v>161075</v>
      </c>
      <c r="V7" s="162">
        <f t="shared" si="1"/>
        <v>0</v>
      </c>
      <c r="W7" s="162">
        <f t="shared" si="1"/>
        <v>0</v>
      </c>
      <c r="X7" s="162">
        <f t="shared" si="1"/>
        <v>458280</v>
      </c>
      <c r="Y7" s="162">
        <f t="shared" si="1"/>
        <v>378030</v>
      </c>
      <c r="Z7" s="162">
        <f t="shared" si="1"/>
        <v>0</v>
      </c>
      <c r="AA7" s="162">
        <f t="shared" si="1"/>
        <v>80250</v>
      </c>
      <c r="AB7" s="45"/>
    </row>
    <row r="8" spans="1:28" s="113" customFormat="1" ht="24" x14ac:dyDescent="0.2">
      <c r="A8" s="29"/>
      <c r="B8" s="31" t="s">
        <v>56</v>
      </c>
      <c r="C8" s="33" t="str">
        <f>'4.1.1.1'!B6</f>
        <v>4.1.1.1 Evaluarea intermediară, ex-post a serviciilor sociale, de protecție a familiei și copilului, serviciilor extrașcolare</v>
      </c>
      <c r="D8" s="89">
        <f>'4.1.1.1'!G100</f>
        <v>331205</v>
      </c>
      <c r="E8" s="89">
        <f>'4.1.1.1'!H100</f>
        <v>170705</v>
      </c>
      <c r="F8" s="89">
        <f>'4.1.1.1'!I100</f>
        <v>0</v>
      </c>
      <c r="G8" s="89">
        <f>'4.1.1.1'!J100</f>
        <v>160500</v>
      </c>
      <c r="H8" s="89">
        <f>'4.1.1.1'!K100</f>
        <v>0</v>
      </c>
      <c r="I8" s="89">
        <f>'4.1.1.1'!L100</f>
        <v>0</v>
      </c>
      <c r="J8" s="89">
        <f>'4.1.1.1'!M100</f>
        <v>0</v>
      </c>
      <c r="K8" s="89">
        <f>'4.1.1.1'!N100</f>
        <v>0</v>
      </c>
      <c r="L8" s="89">
        <f>'4.1.1.1'!O100</f>
        <v>0</v>
      </c>
      <c r="M8" s="89">
        <f>'4.1.1.1'!P100</f>
        <v>0</v>
      </c>
      <c r="N8" s="89">
        <f>'4.1.1.1'!Q100</f>
        <v>0</v>
      </c>
      <c r="O8" s="89">
        <f>'4.1.1.1'!R100</f>
        <v>0</v>
      </c>
      <c r="P8" s="89">
        <f>'4.1.1.1'!S100</f>
        <v>165602.5</v>
      </c>
      <c r="Q8" s="89">
        <f>'4.1.1.1'!T100</f>
        <v>85352.5</v>
      </c>
      <c r="R8" s="89">
        <f>'4.1.1.1'!U100</f>
        <v>0</v>
      </c>
      <c r="S8" s="89">
        <f>'4.1.1.1'!V100</f>
        <v>80250</v>
      </c>
      <c r="T8" s="89">
        <f>'4.1.1.1'!W100</f>
        <v>0</v>
      </c>
      <c r="U8" s="89">
        <f>'4.1.1.1'!X100</f>
        <v>0</v>
      </c>
      <c r="V8" s="89">
        <f>'4.1.1.1'!Y100</f>
        <v>0</v>
      </c>
      <c r="W8" s="89">
        <f>'4.1.1.1'!Z100</f>
        <v>0</v>
      </c>
      <c r="X8" s="89">
        <f>'4.1.1.1'!AA100</f>
        <v>165602.5</v>
      </c>
      <c r="Y8" s="89">
        <f>'4.1.1.1'!AB100</f>
        <v>85352.5</v>
      </c>
      <c r="Z8" s="89">
        <f>'4.1.1.1'!AC100</f>
        <v>0</v>
      </c>
      <c r="AA8" s="89">
        <f>'4.1.1.1'!AD100</f>
        <v>80250</v>
      </c>
      <c r="AB8" s="46"/>
    </row>
    <row r="9" spans="1:28" s="113" customFormat="1" ht="24" x14ac:dyDescent="0.2">
      <c r="A9" s="29"/>
      <c r="B9" s="31" t="s">
        <v>57</v>
      </c>
      <c r="C9" s="33" t="str">
        <f>'4.1.1.2'!B5</f>
        <v xml:space="preserve">4.1.1.2. Identificarea potențialilor parteneri din comunitate și din afară și încheierea acordurilor de parteneriat. </v>
      </c>
      <c r="D9" s="89">
        <f>'4.1.1.2'!G98</f>
        <v>824125</v>
      </c>
      <c r="E9" s="89">
        <f>'4.1.1.2'!H98</f>
        <v>805375</v>
      </c>
      <c r="F9" s="89">
        <f>'4.1.1.2'!I98</f>
        <v>0</v>
      </c>
      <c r="G9" s="89">
        <f>'4.1.1.2'!J98</f>
        <v>18750</v>
      </c>
      <c r="H9" s="89">
        <f>'4.1.1.2'!K98</f>
        <v>161075</v>
      </c>
      <c r="I9" s="89">
        <f>'4.1.1.2'!L98</f>
        <v>161075</v>
      </c>
      <c r="J9" s="89">
        <f>'4.1.1.2'!M98</f>
        <v>0</v>
      </c>
      <c r="K9" s="89">
        <f>'4.1.1.2'!N98</f>
        <v>0</v>
      </c>
      <c r="L9" s="89">
        <f>'4.1.1.2'!O98</f>
        <v>161075</v>
      </c>
      <c r="M9" s="89">
        <f>'4.1.1.2'!P98</f>
        <v>161075</v>
      </c>
      <c r="N9" s="89">
        <f>'4.1.1.2'!Q98</f>
        <v>0</v>
      </c>
      <c r="O9" s="89">
        <f>'4.1.1.2'!R98</f>
        <v>0</v>
      </c>
      <c r="P9" s="89">
        <f>'4.1.1.2'!S98</f>
        <v>161075</v>
      </c>
      <c r="Q9" s="89">
        <f>'4.1.1.2'!T98</f>
        <v>161075</v>
      </c>
      <c r="R9" s="89">
        <f>'4.1.1.2'!U98</f>
        <v>0</v>
      </c>
      <c r="S9" s="89">
        <f>'4.1.1.2'!V98</f>
        <v>0</v>
      </c>
      <c r="T9" s="89">
        <f>'4.1.1.2'!W98</f>
        <v>161075</v>
      </c>
      <c r="U9" s="89">
        <f>'4.1.1.2'!X98</f>
        <v>161075</v>
      </c>
      <c r="V9" s="89">
        <f>'4.1.1.2'!Y98</f>
        <v>0</v>
      </c>
      <c r="W9" s="89">
        <f>'4.1.1.2'!Z98</f>
        <v>0</v>
      </c>
      <c r="X9" s="89">
        <f>'4.1.1.2'!AA98</f>
        <v>161075</v>
      </c>
      <c r="Y9" s="89">
        <f>'4.1.1.2'!AB98</f>
        <v>161075</v>
      </c>
      <c r="Z9" s="89">
        <f>'4.1.1.2'!AC98</f>
        <v>0</v>
      </c>
      <c r="AA9" s="89">
        <f>'4.1.1.2'!AD98</f>
        <v>0</v>
      </c>
      <c r="AB9" s="45"/>
    </row>
    <row r="10" spans="1:28" s="113" customFormat="1" ht="12" x14ac:dyDescent="0.2">
      <c r="A10" s="29"/>
      <c r="B10" s="100" t="s">
        <v>195</v>
      </c>
      <c r="C10" s="33" t="str">
        <f>'4.1.1.3'!B5</f>
        <v xml:space="preserve">4.1.1.3 Realizarea cercetării sociologice privind situația familiei în mun. Chișinău </v>
      </c>
      <c r="D10" s="89">
        <f>'4.1.1.3'!G63</f>
        <v>263205</v>
      </c>
      <c r="E10" s="89">
        <f>'4.1.1.3'!H63</f>
        <v>131602.5</v>
      </c>
      <c r="F10" s="89">
        <f>'4.1.1.3'!I63</f>
        <v>0</v>
      </c>
      <c r="G10" s="89">
        <f>'4.1.1.3'!J63</f>
        <v>131602.5</v>
      </c>
      <c r="H10" s="89">
        <f>'4.1.1.3'!K63</f>
        <v>0</v>
      </c>
      <c r="I10" s="89">
        <f>'4.1.1.3'!L63</f>
        <v>0</v>
      </c>
      <c r="J10" s="89">
        <f>'4.1.1.3'!M63</f>
        <v>0</v>
      </c>
      <c r="K10" s="89">
        <f>'4.1.1.3'!N63</f>
        <v>0</v>
      </c>
      <c r="L10" s="89">
        <f>'4.1.1.3'!O63</f>
        <v>0</v>
      </c>
      <c r="M10" s="89">
        <f>'4.1.1.3'!P63</f>
        <v>0</v>
      </c>
      <c r="N10" s="89">
        <f>'4.1.1.3'!Q63</f>
        <v>0</v>
      </c>
      <c r="O10" s="89">
        <f>'4.1.1.3'!R63</f>
        <v>0</v>
      </c>
      <c r="P10" s="89">
        <f>'4.1.1.3'!S63</f>
        <v>131602.5</v>
      </c>
      <c r="Q10" s="89">
        <f>'4.1.1.3'!T63</f>
        <v>0</v>
      </c>
      <c r="R10" s="89">
        <f>'4.1.1.3'!U63</f>
        <v>0</v>
      </c>
      <c r="S10" s="89">
        <f>'4.1.1.3'!V63</f>
        <v>131602.5</v>
      </c>
      <c r="T10" s="89">
        <f>'4.1.1.3'!W63</f>
        <v>0</v>
      </c>
      <c r="U10" s="89">
        <f>'4.1.1.3'!X63</f>
        <v>0</v>
      </c>
      <c r="V10" s="89">
        <f>'4.1.1.3'!Y63</f>
        <v>0</v>
      </c>
      <c r="W10" s="89">
        <f>'4.1.1.3'!Z63</f>
        <v>0</v>
      </c>
      <c r="X10" s="89">
        <f>'4.1.1.3'!AA63</f>
        <v>131602.5</v>
      </c>
      <c r="Y10" s="89">
        <f>'4.1.1.3'!AB63</f>
        <v>131602.5</v>
      </c>
      <c r="Z10" s="89">
        <f>'4.1.1.3'!AC63</f>
        <v>0</v>
      </c>
      <c r="AA10" s="89">
        <f>'4.1.1.3'!AD63</f>
        <v>0</v>
      </c>
      <c r="AB10" s="45"/>
    </row>
    <row r="11" spans="1:28" s="113" customFormat="1" ht="12" x14ac:dyDescent="0.2">
      <c r="A11" s="29"/>
      <c r="B11" s="123" t="s">
        <v>79</v>
      </c>
      <c r="C11" s="33"/>
      <c r="D11" s="162">
        <f>D12+D13+D14+D15+D16+D17</f>
        <v>1151040</v>
      </c>
      <c r="E11" s="162">
        <f t="shared" ref="E11:AA11" si="2">E12+E13+E14+E15+E16+E17</f>
        <v>861200</v>
      </c>
      <c r="F11" s="162">
        <f t="shared" si="2"/>
        <v>0</v>
      </c>
      <c r="G11" s="162">
        <f t="shared" si="2"/>
        <v>289840</v>
      </c>
      <c r="H11" s="162">
        <f t="shared" si="2"/>
        <v>4800</v>
      </c>
      <c r="I11" s="162">
        <f t="shared" si="2"/>
        <v>4800</v>
      </c>
      <c r="J11" s="162">
        <f t="shared" si="2"/>
        <v>0</v>
      </c>
      <c r="K11" s="162">
        <f t="shared" si="2"/>
        <v>0</v>
      </c>
      <c r="L11" s="162">
        <f t="shared" si="2"/>
        <v>407300</v>
      </c>
      <c r="M11" s="162">
        <f t="shared" si="2"/>
        <v>196800</v>
      </c>
      <c r="N11" s="162">
        <f t="shared" si="2"/>
        <v>0</v>
      </c>
      <c r="O11" s="162">
        <f t="shared" si="2"/>
        <v>205700</v>
      </c>
      <c r="P11" s="162">
        <f t="shared" si="2"/>
        <v>335740</v>
      </c>
      <c r="Q11" s="162">
        <f t="shared" si="2"/>
        <v>251600</v>
      </c>
      <c r="R11" s="162">
        <f t="shared" si="2"/>
        <v>0</v>
      </c>
      <c r="S11" s="162">
        <f t="shared" si="2"/>
        <v>84140</v>
      </c>
      <c r="T11" s="162">
        <f t="shared" si="2"/>
        <v>201600</v>
      </c>
      <c r="U11" s="162">
        <f t="shared" si="2"/>
        <v>201600</v>
      </c>
      <c r="V11" s="162">
        <f t="shared" si="2"/>
        <v>0</v>
      </c>
      <c r="W11" s="162">
        <f t="shared" si="2"/>
        <v>0</v>
      </c>
      <c r="X11" s="162">
        <f t="shared" si="2"/>
        <v>201600</v>
      </c>
      <c r="Y11" s="162">
        <f t="shared" si="2"/>
        <v>201600</v>
      </c>
      <c r="Z11" s="162">
        <f t="shared" si="2"/>
        <v>0</v>
      </c>
      <c r="AA11" s="162">
        <f t="shared" si="2"/>
        <v>0</v>
      </c>
      <c r="AB11" s="45"/>
    </row>
    <row r="12" spans="1:28" s="113" customFormat="1" ht="25.5" customHeight="1" x14ac:dyDescent="0.2">
      <c r="A12" s="29"/>
      <c r="B12" s="31" t="s">
        <v>58</v>
      </c>
      <c r="C12" s="33" t="str">
        <f>'4.1.2.1'!B5</f>
        <v>4.1.2.1 Cartografierea serviciilor publice și private, digitalizarea bazei de date și publicarea în formă de hartă interactivă accesibilă</v>
      </c>
      <c r="D12" s="89">
        <f>'4.1.2.1'!G62</f>
        <v>112500</v>
      </c>
      <c r="E12" s="89">
        <f>'4.1.2.1'!H62</f>
        <v>50000</v>
      </c>
      <c r="F12" s="89">
        <f>'4.1.2.1'!I62</f>
        <v>0</v>
      </c>
      <c r="G12" s="89">
        <f>'4.1.2.1'!J62</f>
        <v>62500</v>
      </c>
      <c r="H12" s="89">
        <f>'4.1.2.1'!K62</f>
        <v>0</v>
      </c>
      <c r="I12" s="89">
        <f>'4.1.2.1'!L62</f>
        <v>0</v>
      </c>
      <c r="J12" s="89">
        <f>'4.1.2.1'!M62</f>
        <v>0</v>
      </c>
      <c r="K12" s="89">
        <f>'4.1.2.1'!N62</f>
        <v>0</v>
      </c>
      <c r="L12" s="89">
        <f>'4.1.2.1'!O62</f>
        <v>62500</v>
      </c>
      <c r="M12" s="89">
        <f>'4.1.2.1'!P62</f>
        <v>0</v>
      </c>
      <c r="N12" s="89">
        <f>'4.1.2.1'!Q62</f>
        <v>0</v>
      </c>
      <c r="O12" s="89">
        <f>'4.1.2.1'!R62</f>
        <v>62500</v>
      </c>
      <c r="P12" s="89">
        <f>'4.1.2.1'!S62</f>
        <v>50000</v>
      </c>
      <c r="Q12" s="89">
        <f>'4.1.2.1'!T62</f>
        <v>50000</v>
      </c>
      <c r="R12" s="89">
        <f>'4.1.2.1'!U62</f>
        <v>0</v>
      </c>
      <c r="S12" s="89">
        <f>'4.1.2.1'!V62</f>
        <v>0</v>
      </c>
      <c r="T12" s="89">
        <f>'4.1.2.1'!W62</f>
        <v>0</v>
      </c>
      <c r="U12" s="89">
        <f>'4.1.2.1'!X62</f>
        <v>0</v>
      </c>
      <c r="V12" s="89">
        <f>'4.1.2.1'!Y62</f>
        <v>0</v>
      </c>
      <c r="W12" s="89">
        <f>'4.1.2.1'!Z62</f>
        <v>0</v>
      </c>
      <c r="X12" s="89">
        <f>'4.1.2.1'!AA62</f>
        <v>0</v>
      </c>
      <c r="Y12" s="89">
        <f>'4.1.2.1'!AB62</f>
        <v>0</v>
      </c>
      <c r="Z12" s="89">
        <f>'4.1.2.1'!AC62</f>
        <v>0</v>
      </c>
      <c r="AA12" s="89">
        <f>'4.1.2.1'!AD62</f>
        <v>0</v>
      </c>
      <c r="AB12" s="45"/>
    </row>
    <row r="13" spans="1:28" s="113" customFormat="1" ht="32.25" customHeight="1" x14ac:dyDescent="0.2">
      <c r="A13" s="29"/>
      <c r="B13" s="31" t="s">
        <v>83</v>
      </c>
      <c r="C13" s="33" t="str">
        <f>'4.1.2.2'!B5</f>
        <v>4.1.2.2 Elaborarea Regulamentelor structurilor DGPDC și a fișelor de post a angajaților.(1.1.2).</v>
      </c>
      <c r="D13" s="89">
        <f>'4.1.2.2'!G63</f>
        <v>346400</v>
      </c>
      <c r="E13" s="89">
        <f>'4.1.2.2'!H63</f>
        <v>203200</v>
      </c>
      <c r="F13" s="89">
        <f>'4.1.2.2'!I63</f>
        <v>0</v>
      </c>
      <c r="G13" s="89">
        <f>'4.1.2.2'!J63</f>
        <v>143200</v>
      </c>
      <c r="H13" s="89">
        <f>'4.1.2.2'!K63</f>
        <v>0</v>
      </c>
      <c r="I13" s="89">
        <f>'4.1.2.2'!L63</f>
        <v>0</v>
      </c>
      <c r="J13" s="89">
        <f>'4.1.2.2'!M63</f>
        <v>0</v>
      </c>
      <c r="K13" s="89">
        <f>'4.1.2.2'!N63</f>
        <v>0</v>
      </c>
      <c r="L13" s="89">
        <f>'4.1.2.2'!O63</f>
        <v>194000</v>
      </c>
      <c r="M13" s="89">
        <f>'4.1.2.2'!P63</f>
        <v>50800</v>
      </c>
      <c r="N13" s="89">
        <f>'4.1.2.2'!Q63</f>
        <v>0</v>
      </c>
      <c r="O13" s="89">
        <f>'4.1.2.2'!R63</f>
        <v>143200</v>
      </c>
      <c r="P13" s="89">
        <f>'4.1.2.2'!S63</f>
        <v>50800</v>
      </c>
      <c r="Q13" s="89">
        <f>'4.1.2.2'!T63</f>
        <v>50800</v>
      </c>
      <c r="R13" s="89">
        <f>'4.1.2.2'!U63</f>
        <v>0</v>
      </c>
      <c r="S13" s="89">
        <f>'4.1.2.2'!V63</f>
        <v>0</v>
      </c>
      <c r="T13" s="89">
        <f>'4.1.2.2'!W63</f>
        <v>50800</v>
      </c>
      <c r="U13" s="89">
        <f>'4.1.2.2'!X63</f>
        <v>50800</v>
      </c>
      <c r="V13" s="89">
        <f>'4.1.2.2'!Y63</f>
        <v>0</v>
      </c>
      <c r="W13" s="89">
        <f>'4.1.2.2'!Z63</f>
        <v>0</v>
      </c>
      <c r="X13" s="89">
        <f>'4.1.2.2'!AA63</f>
        <v>50800</v>
      </c>
      <c r="Y13" s="89">
        <f>'4.1.2.2'!AB63</f>
        <v>50800</v>
      </c>
      <c r="Z13" s="89">
        <f>'4.1.2.2'!AC63</f>
        <v>0</v>
      </c>
      <c r="AA13" s="89">
        <f>'4.1.2.2'!AD63</f>
        <v>0</v>
      </c>
      <c r="AB13" s="45"/>
    </row>
    <row r="14" spans="1:28" s="113" customFormat="1" ht="32.25" customHeight="1" x14ac:dyDescent="0.2">
      <c r="A14" s="29"/>
      <c r="B14" s="100" t="s">
        <v>196</v>
      </c>
      <c r="C14" s="33" t="str">
        <f>'4.1.2.3'!B5</f>
        <v>4.1.2.3 Operaționalizarea sistemului de circulație electronică a documentelor în cadrul direcțiilor</v>
      </c>
      <c r="D14" s="89">
        <f>'4.1.2.3'!G64</f>
        <v>292000</v>
      </c>
      <c r="E14" s="89">
        <f>'4.1.2.3'!H64</f>
        <v>292000</v>
      </c>
      <c r="F14" s="89">
        <f>'4.1.2.3'!I64</f>
        <v>0</v>
      </c>
      <c r="G14" s="89">
        <f>'4.1.2.3'!J64</f>
        <v>0</v>
      </c>
      <c r="H14" s="89">
        <f>'4.1.2.3'!K64</f>
        <v>0</v>
      </c>
      <c r="I14" s="89">
        <f>'4.1.2.3'!L64</f>
        <v>0</v>
      </c>
      <c r="J14" s="89">
        <f>'4.1.2.3'!M64</f>
        <v>0</v>
      </c>
      <c r="K14" s="89">
        <f>'4.1.2.3'!N64</f>
        <v>0</v>
      </c>
      <c r="L14" s="89">
        <f>'4.1.2.3'!O64</f>
        <v>73000</v>
      </c>
      <c r="M14" s="89">
        <f>'4.1.2.3'!P64</f>
        <v>73000</v>
      </c>
      <c r="N14" s="89">
        <f>'4.1.2.3'!Q64</f>
        <v>0</v>
      </c>
      <c r="O14" s="89">
        <f>'4.1.2.3'!R64</f>
        <v>0</v>
      </c>
      <c r="P14" s="89">
        <f>'4.1.2.3'!S64</f>
        <v>73000</v>
      </c>
      <c r="Q14" s="89">
        <f>'4.1.2.3'!T64</f>
        <v>73000</v>
      </c>
      <c r="R14" s="89">
        <f>'4.1.2.3'!U64</f>
        <v>0</v>
      </c>
      <c r="S14" s="89">
        <f>'4.1.2.3'!V64</f>
        <v>0</v>
      </c>
      <c r="T14" s="89">
        <f>'4.1.2.3'!W64</f>
        <v>73000</v>
      </c>
      <c r="U14" s="89">
        <f>'4.1.2.3'!X64</f>
        <v>73000</v>
      </c>
      <c r="V14" s="89">
        <f>'4.1.2.3'!Y64</f>
        <v>0</v>
      </c>
      <c r="W14" s="89">
        <f>'4.1.2.3'!Z64</f>
        <v>0</v>
      </c>
      <c r="X14" s="89">
        <f>'4.1.2.3'!AA64</f>
        <v>73000</v>
      </c>
      <c r="Y14" s="89">
        <f>'4.1.2.3'!AB64</f>
        <v>73000</v>
      </c>
      <c r="Z14" s="89">
        <f>'4.1.2.3'!AC64</f>
        <v>0</v>
      </c>
      <c r="AA14" s="89">
        <f>'4.1.2.3'!AD64</f>
        <v>0</v>
      </c>
      <c r="AB14" s="45"/>
    </row>
    <row r="15" spans="1:28" s="113" customFormat="1" ht="32.25" customHeight="1" x14ac:dyDescent="0.2">
      <c r="A15" s="29"/>
      <c r="B15" s="100" t="s">
        <v>197</v>
      </c>
      <c r="C15" s="33" t="str">
        <f>'4.1.2.4'!B5</f>
        <v>4.1.2.4 Operaționalizarea sistemului online de depunere și examinare a petițiilor și plîngerilor pentru toate serviciile și deciziile individuale și de reglementare</v>
      </c>
      <c r="D15" s="89">
        <f>'4.1.2.4'!G64</f>
        <v>292000</v>
      </c>
      <c r="E15" s="89">
        <f>'4.1.2.4'!H64</f>
        <v>292000</v>
      </c>
      <c r="F15" s="89">
        <f>'4.1.2.4'!I64</f>
        <v>0</v>
      </c>
      <c r="G15" s="89">
        <f>'4.1.2.4'!J64</f>
        <v>0</v>
      </c>
      <c r="H15" s="89">
        <f>'4.1.2.4'!K64</f>
        <v>0</v>
      </c>
      <c r="I15" s="89">
        <f>'4.1.2.4'!L64</f>
        <v>0</v>
      </c>
      <c r="J15" s="89">
        <f>'4.1.2.4'!M64</f>
        <v>0</v>
      </c>
      <c r="K15" s="89">
        <f>'4.1.2.4'!N64</f>
        <v>0</v>
      </c>
      <c r="L15" s="89">
        <f>'4.1.2.4'!O64</f>
        <v>73000</v>
      </c>
      <c r="M15" s="89">
        <f>'4.1.2.4'!P64</f>
        <v>73000</v>
      </c>
      <c r="N15" s="89">
        <f>'4.1.2.4'!Q64</f>
        <v>0</v>
      </c>
      <c r="O15" s="89">
        <f>'4.1.2.4'!R64</f>
        <v>0</v>
      </c>
      <c r="P15" s="89">
        <f>'4.1.2.4'!S64</f>
        <v>73000</v>
      </c>
      <c r="Q15" s="89">
        <f>'4.1.2.4'!T64</f>
        <v>73000</v>
      </c>
      <c r="R15" s="89">
        <f>'4.1.2.4'!U64</f>
        <v>0</v>
      </c>
      <c r="S15" s="89">
        <f>'4.1.2.4'!V64</f>
        <v>0</v>
      </c>
      <c r="T15" s="89">
        <f>'4.1.2.4'!W64</f>
        <v>73000</v>
      </c>
      <c r="U15" s="89">
        <f>'4.1.2.4'!X64</f>
        <v>73000</v>
      </c>
      <c r="V15" s="89">
        <f>'4.1.2.4'!Y64</f>
        <v>0</v>
      </c>
      <c r="W15" s="89">
        <f>'4.1.2.4'!Z64</f>
        <v>0</v>
      </c>
      <c r="X15" s="89">
        <f>'4.1.2.4'!AA64</f>
        <v>73000</v>
      </c>
      <c r="Y15" s="89">
        <f>'4.1.2.4'!AB64</f>
        <v>73000</v>
      </c>
      <c r="Z15" s="89">
        <f>'4.1.2.4'!AC64</f>
        <v>0</v>
      </c>
      <c r="AA15" s="89">
        <f>'4.1.2.4'!AD64</f>
        <v>0</v>
      </c>
      <c r="AB15" s="45"/>
    </row>
    <row r="16" spans="1:28" s="113" customFormat="1" ht="38.25" customHeight="1" x14ac:dyDescent="0.2">
      <c r="A16" s="29"/>
      <c r="B16" s="100" t="s">
        <v>198</v>
      </c>
      <c r="C16" s="33" t="str">
        <f>'4.1.2.5'!B5</f>
        <v xml:space="preserve">4.1.2.5 Elaborarea planurilor  instituționale a prestatorilor serviciilor sociale și extrașcolare în baza hărții municipale de servicii, Completarea datelor în sistemul e-management a cazului </v>
      </c>
      <c r="D16" s="89">
        <f>'4.1.2.5'!G64</f>
        <v>84140</v>
      </c>
      <c r="E16" s="89">
        <f>'4.1.2.5'!H64</f>
        <v>0</v>
      </c>
      <c r="F16" s="89">
        <f>'4.1.2.5'!I64</f>
        <v>0</v>
      </c>
      <c r="G16" s="89">
        <f>'4.1.2.5'!J64</f>
        <v>84140</v>
      </c>
      <c r="H16" s="89">
        <f>'4.1.2.5'!K64</f>
        <v>0</v>
      </c>
      <c r="I16" s="89">
        <f>'4.1.2.5'!L64</f>
        <v>0</v>
      </c>
      <c r="J16" s="89">
        <f>'4.1.2.5'!M64</f>
        <v>0</v>
      </c>
      <c r="K16" s="89">
        <f>'4.1.2.5'!N64</f>
        <v>0</v>
      </c>
      <c r="L16" s="89">
        <f>'4.1.2.5'!O64</f>
        <v>0</v>
      </c>
      <c r="M16" s="89">
        <f>'4.1.2.5'!P64</f>
        <v>0</v>
      </c>
      <c r="N16" s="89">
        <f>'4.1.2.5'!Q64</f>
        <v>0</v>
      </c>
      <c r="O16" s="89">
        <f>'4.1.2.5'!R64</f>
        <v>0</v>
      </c>
      <c r="P16" s="89">
        <f>'4.1.2.5'!S64</f>
        <v>84140</v>
      </c>
      <c r="Q16" s="89">
        <f>'4.1.2.5'!T64</f>
        <v>0</v>
      </c>
      <c r="R16" s="89">
        <f>'4.1.2.5'!U64</f>
        <v>0</v>
      </c>
      <c r="S16" s="89">
        <f>'4.1.2.5'!V64</f>
        <v>84140</v>
      </c>
      <c r="T16" s="89">
        <f>'4.1.2.5'!W64</f>
        <v>0</v>
      </c>
      <c r="U16" s="89">
        <f>'4.1.2.5'!X64</f>
        <v>0</v>
      </c>
      <c r="V16" s="89">
        <f>'4.1.2.5'!Y64</f>
        <v>0</v>
      </c>
      <c r="W16" s="89">
        <f>'4.1.2.5'!Z64</f>
        <v>0</v>
      </c>
      <c r="X16" s="89">
        <f>'4.1.2.5'!AA64</f>
        <v>0</v>
      </c>
      <c r="Y16" s="89">
        <f>'4.1.2.5'!AB64</f>
        <v>0</v>
      </c>
      <c r="Z16" s="89">
        <f>'4.1.2.5'!AC64</f>
        <v>0</v>
      </c>
      <c r="AA16" s="89">
        <f>'4.1.2.5'!AD64</f>
        <v>0</v>
      </c>
      <c r="AB16" s="45"/>
    </row>
    <row r="17" spans="1:28" s="113" customFormat="1" ht="28.5" customHeight="1" x14ac:dyDescent="0.2">
      <c r="A17" s="29"/>
      <c r="B17" s="100" t="s">
        <v>199</v>
      </c>
      <c r="C17" s="33" t="str">
        <f>'4.1.2.6'!B5</f>
        <v>4.1.2.6 Dezvoltarea activității Consiliului Consultativ al copilului</v>
      </c>
      <c r="D17" s="89">
        <f>'4.1.2.6'!G64</f>
        <v>24000</v>
      </c>
      <c r="E17" s="89">
        <f>'4.1.2.6'!H64</f>
        <v>24000</v>
      </c>
      <c r="F17" s="89">
        <f>'4.1.2.6'!I64</f>
        <v>0</v>
      </c>
      <c r="G17" s="89">
        <f>'4.1.2.6'!J64</f>
        <v>0</v>
      </c>
      <c r="H17" s="89">
        <f>'4.1.2.6'!K64</f>
        <v>4800</v>
      </c>
      <c r="I17" s="89">
        <f>'4.1.2.6'!L64</f>
        <v>4800</v>
      </c>
      <c r="J17" s="89">
        <f>'4.1.2.6'!M64</f>
        <v>0</v>
      </c>
      <c r="K17" s="89">
        <f>'4.1.2.6'!N64</f>
        <v>0</v>
      </c>
      <c r="L17" s="89">
        <f>'4.1.2.6'!O64</f>
        <v>4800</v>
      </c>
      <c r="M17" s="89">
        <f>'4.1.2.6'!P64</f>
        <v>0</v>
      </c>
      <c r="N17" s="89">
        <f>'4.1.2.6'!Q64</f>
        <v>0</v>
      </c>
      <c r="O17" s="89">
        <f>'4.1.2.6'!R64</f>
        <v>0</v>
      </c>
      <c r="P17" s="89">
        <f>'4.1.2.6'!S64</f>
        <v>4800</v>
      </c>
      <c r="Q17" s="89">
        <f>'4.1.2.6'!T64</f>
        <v>4800</v>
      </c>
      <c r="R17" s="89">
        <f>'4.1.2.6'!U64</f>
        <v>0</v>
      </c>
      <c r="S17" s="89">
        <f>'4.1.2.6'!V64</f>
        <v>0</v>
      </c>
      <c r="T17" s="89">
        <f>'4.1.2.6'!W64</f>
        <v>4800</v>
      </c>
      <c r="U17" s="89">
        <f>'4.1.2.6'!X64</f>
        <v>4800</v>
      </c>
      <c r="V17" s="89">
        <f>'4.1.2.6'!Y64</f>
        <v>0</v>
      </c>
      <c r="W17" s="89">
        <f>'4.1.2.6'!Z64</f>
        <v>0</v>
      </c>
      <c r="X17" s="89">
        <f>'4.1.2.6'!AA64</f>
        <v>4800</v>
      </c>
      <c r="Y17" s="89">
        <f>'4.1.2.6'!AB64</f>
        <v>4800</v>
      </c>
      <c r="Z17" s="89">
        <f>'4.1.2.6'!AC64</f>
        <v>0</v>
      </c>
      <c r="AA17" s="89">
        <f>'4.1.2.6'!AD64</f>
        <v>0</v>
      </c>
      <c r="AB17" s="45"/>
    </row>
    <row r="18" spans="1:28" s="113" customFormat="1" ht="21.75" customHeight="1" x14ac:dyDescent="0.2">
      <c r="A18" s="29"/>
      <c r="B18" s="123" t="s">
        <v>80</v>
      </c>
      <c r="C18" s="33"/>
      <c r="D18" s="162">
        <f>D19+D20+D21+D22+D23+D24+D25+D26</f>
        <v>997015</v>
      </c>
      <c r="E18" s="162">
        <f t="shared" ref="E18:AA18" si="3">E19+E20+E21+E22+E23+E24+E25+E26</f>
        <v>691995</v>
      </c>
      <c r="F18" s="162">
        <f t="shared" si="3"/>
        <v>0</v>
      </c>
      <c r="G18" s="162">
        <f t="shared" si="3"/>
        <v>305020</v>
      </c>
      <c r="H18" s="162">
        <f t="shared" si="3"/>
        <v>6000</v>
      </c>
      <c r="I18" s="162">
        <f t="shared" si="3"/>
        <v>6000</v>
      </c>
      <c r="J18" s="162">
        <f t="shared" si="3"/>
        <v>0</v>
      </c>
      <c r="K18" s="162">
        <f t="shared" si="3"/>
        <v>0</v>
      </c>
      <c r="L18" s="162">
        <f t="shared" si="3"/>
        <v>213790</v>
      </c>
      <c r="M18" s="162">
        <f t="shared" si="3"/>
        <v>16495</v>
      </c>
      <c r="N18" s="162">
        <f t="shared" si="3"/>
        <v>0</v>
      </c>
      <c r="O18" s="162">
        <f t="shared" si="3"/>
        <v>105020</v>
      </c>
      <c r="P18" s="162">
        <f t="shared" si="3"/>
        <v>566500</v>
      </c>
      <c r="Q18" s="162">
        <f t="shared" si="3"/>
        <v>366500</v>
      </c>
      <c r="R18" s="162">
        <f t="shared" si="3"/>
        <v>0</v>
      </c>
      <c r="S18" s="162">
        <f t="shared" si="3"/>
        <v>200000</v>
      </c>
      <c r="T18" s="162">
        <f t="shared" si="3"/>
        <v>101000</v>
      </c>
      <c r="U18" s="162">
        <f t="shared" si="3"/>
        <v>101000</v>
      </c>
      <c r="V18" s="162">
        <f t="shared" si="3"/>
        <v>0</v>
      </c>
      <c r="W18" s="162">
        <f t="shared" si="3"/>
        <v>0</v>
      </c>
      <c r="X18" s="162">
        <f t="shared" si="3"/>
        <v>101000</v>
      </c>
      <c r="Y18" s="162">
        <f t="shared" si="3"/>
        <v>101000</v>
      </c>
      <c r="Z18" s="162">
        <f t="shared" si="3"/>
        <v>0</v>
      </c>
      <c r="AA18" s="162">
        <f t="shared" si="3"/>
        <v>0</v>
      </c>
      <c r="AB18" s="45"/>
    </row>
    <row r="19" spans="1:28" s="113" customFormat="1" ht="38.25" customHeight="1" x14ac:dyDescent="0.2">
      <c r="A19" s="29"/>
      <c r="B19" s="100" t="s">
        <v>84</v>
      </c>
      <c r="C19" s="33" t="str">
        <f>'4.1.3.1'!B6</f>
        <v>4.1.3.1 Evaluarea necesităților de colectare și digitalizare a datelor administrative privind activitatea prestatorilor de servicii, completarea sistemului de e-management a cazului cu indicatorii și date necesare de a fi generate, colectate</v>
      </c>
      <c r="D19" s="89">
        <f>'4.1.3.1'!G29</f>
        <v>105000</v>
      </c>
      <c r="E19" s="89">
        <f>'4.1.3.1'!H29</f>
        <v>0</v>
      </c>
      <c r="F19" s="89">
        <f>'4.1.3.1'!I29</f>
        <v>0</v>
      </c>
      <c r="G19" s="89">
        <f>'4.1.3.1'!J29</f>
        <v>105000</v>
      </c>
      <c r="H19" s="89">
        <f>'4.1.3.1'!K29</f>
        <v>0</v>
      </c>
      <c r="I19" s="89">
        <f>'4.1.3.1'!L29</f>
        <v>0</v>
      </c>
      <c r="J19" s="89">
        <f>'4.1.3.1'!M29</f>
        <v>0</v>
      </c>
      <c r="K19" s="89">
        <f>'4.1.3.1'!N29</f>
        <v>0</v>
      </c>
      <c r="L19" s="89">
        <f>'4.1.3.1'!O29</f>
        <v>105000</v>
      </c>
      <c r="M19" s="89">
        <f>'4.1.3.1'!P29</f>
        <v>0</v>
      </c>
      <c r="N19" s="89">
        <f>'4.1.3.1'!Q29</f>
        <v>0</v>
      </c>
      <c r="O19" s="89">
        <f>'4.1.3.1'!R29</f>
        <v>105000</v>
      </c>
      <c r="P19" s="89">
        <f>'4.1.3.1'!S29</f>
        <v>0</v>
      </c>
      <c r="Q19" s="89">
        <f>'4.1.3.1'!T29</f>
        <v>0</v>
      </c>
      <c r="R19" s="89">
        <f>'4.1.3.1'!U29</f>
        <v>0</v>
      </c>
      <c r="S19" s="89">
        <f>'4.1.3.1'!V29</f>
        <v>0</v>
      </c>
      <c r="T19" s="89">
        <f>'4.1.3.1'!W29</f>
        <v>0</v>
      </c>
      <c r="U19" s="89">
        <f>'4.1.3.1'!X29</f>
        <v>0</v>
      </c>
      <c r="V19" s="89">
        <f>'4.1.3.1'!Y29</f>
        <v>0</v>
      </c>
      <c r="W19" s="89">
        <f>'4.1.3.1'!Z29</f>
        <v>0</v>
      </c>
      <c r="X19" s="89">
        <f>'4.1.3.1'!AA29</f>
        <v>0</v>
      </c>
      <c r="Y19" s="89">
        <f>'4.1.3.1'!AB29</f>
        <v>0</v>
      </c>
      <c r="Z19" s="89">
        <f>'4.1.3.1'!AC29</f>
        <v>0</v>
      </c>
      <c r="AA19" s="89">
        <f>'4.1.3.1'!AD29</f>
        <v>0</v>
      </c>
      <c r="AB19" s="45"/>
    </row>
    <row r="20" spans="1:28" s="113" customFormat="1" ht="50.25" customHeight="1" x14ac:dyDescent="0.2">
      <c r="A20" s="29"/>
      <c r="B20" s="100" t="s">
        <v>85</v>
      </c>
      <c r="C20" s="33" t="str">
        <f>'4.1.3.2'!B6</f>
        <v xml:space="preserve">4.1.3.2 Elaborarea sistemului de management al performanțelor cu indicatorii de impact, eficientă pentru fiecare instituție de prestare a serviciilor. Elaborarea contractelor de performanță (în baza indicatorilor) pentru prestatori de servicii sociale și de activități extrașcolare, ghidului de evaluare a performanțelor </v>
      </c>
      <c r="D20" s="89">
        <f>'4.1.3.2'!G65</f>
        <v>190500</v>
      </c>
      <c r="E20" s="89">
        <f>'4.1.3.2'!H65</f>
        <v>190500</v>
      </c>
      <c r="F20" s="89">
        <f>'4.1.3.2'!I65</f>
        <v>0</v>
      </c>
      <c r="G20" s="89">
        <f>'4.1.3.2'!J65</f>
        <v>0</v>
      </c>
      <c r="H20" s="89">
        <f>'4.1.3.2'!K65</f>
        <v>0</v>
      </c>
      <c r="I20" s="89">
        <f>'4.1.3.2'!L65</f>
        <v>0</v>
      </c>
      <c r="J20" s="89">
        <f>'4.1.3.2'!M65</f>
        <v>0</v>
      </c>
      <c r="K20" s="89">
        <f>'4.1.3.2'!N65</f>
        <v>0</v>
      </c>
      <c r="L20" s="89">
        <f>'4.1.3.2'!O65</f>
        <v>0</v>
      </c>
      <c r="M20" s="89">
        <f>'4.1.3.2'!P65</f>
        <v>0</v>
      </c>
      <c r="N20" s="89">
        <f>'4.1.3.2'!Q65</f>
        <v>0</v>
      </c>
      <c r="O20" s="89">
        <f>'4.1.3.2'!R65</f>
        <v>0</v>
      </c>
      <c r="P20" s="89">
        <f>'4.1.3.2'!S65</f>
        <v>190500</v>
      </c>
      <c r="Q20" s="89">
        <f>'4.1.3.2'!T65</f>
        <v>190500</v>
      </c>
      <c r="R20" s="89">
        <f>'4.1.3.2'!U65</f>
        <v>0</v>
      </c>
      <c r="S20" s="89">
        <f>'4.1.3.2'!V65</f>
        <v>0</v>
      </c>
      <c r="T20" s="89">
        <f>'4.1.3.2'!W65</f>
        <v>0</v>
      </c>
      <c r="U20" s="89">
        <f>'4.1.3.2'!X65</f>
        <v>0</v>
      </c>
      <c r="V20" s="89">
        <f>'4.1.3.2'!Y65</f>
        <v>0</v>
      </c>
      <c r="W20" s="89">
        <f>'4.1.3.2'!Z65</f>
        <v>0</v>
      </c>
      <c r="X20" s="89">
        <f>'4.1.3.2'!AA65</f>
        <v>0</v>
      </c>
      <c r="Y20" s="89">
        <f>'4.1.3.2'!AB65</f>
        <v>0</v>
      </c>
      <c r="Z20" s="89">
        <f>'4.1.3.2'!AC65</f>
        <v>0</v>
      </c>
      <c r="AA20" s="89">
        <f>'4.1.3.2'!AD65</f>
        <v>0</v>
      </c>
      <c r="AB20" s="45"/>
    </row>
    <row r="21" spans="1:28" s="113" customFormat="1" ht="30" customHeight="1" x14ac:dyDescent="0.2">
      <c r="A21" s="29"/>
      <c r="B21" s="100" t="s">
        <v>200</v>
      </c>
      <c r="C21" s="33" t="str">
        <f>'4.1.3.3'!B6</f>
        <v>4.1.3.3 Consolidarea serviciului managementul calității care asigura evaluarea serviciilor sociale și extrașcolare</v>
      </c>
      <c r="D21" s="89">
        <f>'4.1.3.3'!G63</f>
        <v>16515</v>
      </c>
      <c r="E21" s="89">
        <f>'4.1.3.3'!H63</f>
        <v>16495</v>
      </c>
      <c r="F21" s="89">
        <f>'4.1.3.3'!I63</f>
        <v>0</v>
      </c>
      <c r="G21" s="89">
        <f>'4.1.3.3'!J63</f>
        <v>20</v>
      </c>
      <c r="H21" s="89">
        <f>'4.1.3.3'!K63</f>
        <v>0</v>
      </c>
      <c r="I21" s="89">
        <f>'4.1.3.3'!L63</f>
        <v>0</v>
      </c>
      <c r="J21" s="89">
        <f>'4.1.3.3'!M63</f>
        <v>0</v>
      </c>
      <c r="K21" s="89">
        <f>'4.1.3.3'!N63</f>
        <v>0</v>
      </c>
      <c r="L21" s="89">
        <f>'4.1.3.3'!O63</f>
        <v>7790</v>
      </c>
      <c r="M21" s="89">
        <f>'4.1.3.3'!P63</f>
        <v>16495</v>
      </c>
      <c r="N21" s="89">
        <f>'4.1.3.3'!Q63</f>
        <v>0</v>
      </c>
      <c r="O21" s="89">
        <f>'4.1.3.3'!R63</f>
        <v>20</v>
      </c>
      <c r="P21" s="89">
        <f>'4.1.3.3'!S63</f>
        <v>0</v>
      </c>
      <c r="Q21" s="89">
        <f>'4.1.3.3'!T63</f>
        <v>0</v>
      </c>
      <c r="R21" s="89">
        <f>'4.1.3.3'!U63</f>
        <v>0</v>
      </c>
      <c r="S21" s="89">
        <f>'4.1.3.3'!V63</f>
        <v>0</v>
      </c>
      <c r="T21" s="89">
        <f>'4.1.3.3'!W63</f>
        <v>0</v>
      </c>
      <c r="U21" s="89">
        <f>'4.1.3.3'!X63</f>
        <v>0</v>
      </c>
      <c r="V21" s="89">
        <f>'4.1.3.3'!Y63</f>
        <v>0</v>
      </c>
      <c r="W21" s="89">
        <f>'4.1.3.3'!Z63</f>
        <v>0</v>
      </c>
      <c r="X21" s="89">
        <f>'4.1.3.3'!AA63</f>
        <v>0</v>
      </c>
      <c r="Y21" s="89">
        <f>'4.1.3.3'!AB63</f>
        <v>0</v>
      </c>
      <c r="Z21" s="89">
        <f>'4.1.3.3'!AC63</f>
        <v>0</v>
      </c>
      <c r="AA21" s="89">
        <f>'4.1.3.3'!AD63</f>
        <v>0</v>
      </c>
      <c r="AB21" s="45"/>
    </row>
    <row r="22" spans="1:28" s="113" customFormat="1" ht="30" customHeight="1" x14ac:dyDescent="0.2">
      <c r="A22" s="29"/>
      <c r="B22" s="100" t="s">
        <v>201</v>
      </c>
      <c r="C22" s="33" t="str">
        <f>'4.1.3.4'!B6</f>
        <v>4.1.3.4 Actualizarea  sistemului de management al riscurilor. (4.1.2)</v>
      </c>
      <c r="D22" s="89">
        <f>'4.1.3.4'!G63</f>
        <v>30000</v>
      </c>
      <c r="E22" s="89">
        <f>'4.1.3.4'!H63</f>
        <v>30000</v>
      </c>
      <c r="F22" s="89">
        <f>'4.1.3.4'!I63</f>
        <v>0</v>
      </c>
      <c r="G22" s="89">
        <f>'4.1.3.4'!J63</f>
        <v>0</v>
      </c>
      <c r="H22" s="89">
        <f>'4.1.3.4'!K63</f>
        <v>6000</v>
      </c>
      <c r="I22" s="89">
        <f>'4.1.3.4'!L63</f>
        <v>6000</v>
      </c>
      <c r="J22" s="89">
        <f>'4.1.3.4'!M63</f>
        <v>0</v>
      </c>
      <c r="K22" s="89">
        <f>'4.1.3.4'!N63</f>
        <v>0</v>
      </c>
      <c r="L22" s="89">
        <f>'4.1.3.4'!O63</f>
        <v>6000</v>
      </c>
      <c r="M22" s="89">
        <f>'4.1.3.4'!P63</f>
        <v>0</v>
      </c>
      <c r="N22" s="89">
        <f>'4.1.3.4'!Q63</f>
        <v>0</v>
      </c>
      <c r="O22" s="89">
        <f>'4.1.3.4'!R63</f>
        <v>0</v>
      </c>
      <c r="P22" s="89">
        <f>'4.1.3.4'!S63</f>
        <v>6000</v>
      </c>
      <c r="Q22" s="89">
        <f>'4.1.3.4'!T63</f>
        <v>6000</v>
      </c>
      <c r="R22" s="89">
        <f>'4.1.3.4'!U63</f>
        <v>0</v>
      </c>
      <c r="S22" s="89">
        <f>'4.1.3.4'!V63</f>
        <v>0</v>
      </c>
      <c r="T22" s="89">
        <f>'4.1.3.4'!W63</f>
        <v>6000</v>
      </c>
      <c r="U22" s="89">
        <f>'4.1.3.4'!X63</f>
        <v>6000</v>
      </c>
      <c r="V22" s="89">
        <f>'4.1.3.4'!Y63</f>
        <v>0</v>
      </c>
      <c r="W22" s="89">
        <f>'4.1.3.4'!Z63</f>
        <v>0</v>
      </c>
      <c r="X22" s="89">
        <f>'4.1.3.4'!AA63</f>
        <v>6000</v>
      </c>
      <c r="Y22" s="89">
        <f>'4.1.3.4'!AB63</f>
        <v>6000</v>
      </c>
      <c r="Z22" s="89">
        <f>'4.1.3.4'!AC63</f>
        <v>0</v>
      </c>
      <c r="AA22" s="89">
        <f>'4.1.3.4'!AD63</f>
        <v>0</v>
      </c>
      <c r="AB22" s="45"/>
    </row>
    <row r="23" spans="1:28" s="113" customFormat="1" ht="43.5" customHeight="1" x14ac:dyDescent="0.2">
      <c r="A23" s="29"/>
      <c r="B23" s="100" t="s">
        <v>202</v>
      </c>
      <c r="C23" s="33" t="str">
        <f>'4.1.3.5'!B6</f>
        <v>4.1.3.5 Crearea serviciului de audit intern în sporirea capacității echipei de conducere în asigurarea conformării proceselor interne la cerințele legale, realizării obiectivelor instituției și îmbunătățirii eficacității proceselor de management al riscului, de control și guvernanță</v>
      </c>
      <c r="D23" s="89">
        <f>'4.1.3.5'!G63</f>
        <v>380000</v>
      </c>
      <c r="E23" s="89">
        <f>'4.1.3.5'!H63</f>
        <v>380000</v>
      </c>
      <c r="F23" s="89">
        <f>'4.1.3.5'!I63</f>
        <v>0</v>
      </c>
      <c r="G23" s="89">
        <f>'4.1.3.5'!J63</f>
        <v>0</v>
      </c>
      <c r="H23" s="89">
        <f>'4.1.3.5'!K63</f>
        <v>0</v>
      </c>
      <c r="I23" s="89">
        <f>'4.1.3.5'!L63</f>
        <v>0</v>
      </c>
      <c r="J23" s="89">
        <f>'4.1.3.5'!M63</f>
        <v>0</v>
      </c>
      <c r="K23" s="89">
        <f>'4.1.3.5'!N63</f>
        <v>0</v>
      </c>
      <c r="L23" s="89">
        <f>'4.1.3.5'!O63</f>
        <v>95000</v>
      </c>
      <c r="M23" s="89">
        <f>'4.1.3.5'!P63</f>
        <v>0</v>
      </c>
      <c r="N23" s="89">
        <f>'4.1.3.5'!Q63</f>
        <v>0</v>
      </c>
      <c r="O23" s="89">
        <f>'4.1.3.5'!R63</f>
        <v>0</v>
      </c>
      <c r="P23" s="89">
        <f>'4.1.3.5'!S63</f>
        <v>95000</v>
      </c>
      <c r="Q23" s="89">
        <f>'4.1.3.5'!T63</f>
        <v>95000</v>
      </c>
      <c r="R23" s="89">
        <f>'4.1.3.5'!U63</f>
        <v>0</v>
      </c>
      <c r="S23" s="89">
        <f>'4.1.3.5'!V63</f>
        <v>0</v>
      </c>
      <c r="T23" s="89">
        <f>'4.1.3.5'!W63</f>
        <v>95000</v>
      </c>
      <c r="U23" s="89">
        <f>'4.1.3.5'!X63</f>
        <v>95000</v>
      </c>
      <c r="V23" s="89">
        <f>'4.1.3.5'!Y63</f>
        <v>0</v>
      </c>
      <c r="W23" s="89">
        <f>'4.1.3.5'!Z63</f>
        <v>0</v>
      </c>
      <c r="X23" s="89">
        <f>'4.1.3.5'!AA63</f>
        <v>95000</v>
      </c>
      <c r="Y23" s="89">
        <f>'4.1.3.5'!AB63</f>
        <v>95000</v>
      </c>
      <c r="Z23" s="89">
        <f>'4.1.3.5'!AC63</f>
        <v>0</v>
      </c>
      <c r="AA23" s="89">
        <f>'4.1.3.5'!AD63</f>
        <v>0</v>
      </c>
      <c r="AB23" s="45"/>
    </row>
    <row r="24" spans="1:28" s="113" customFormat="1" ht="37.5" customHeight="1" x14ac:dyDescent="0.2">
      <c r="A24" s="29"/>
      <c r="B24" s="100" t="s">
        <v>203</v>
      </c>
      <c r="C24" s="33" t="str">
        <f>'4.1.3.6'!B6</f>
        <v xml:space="preserve">4.1.3.6 Operaționalizarea modulului e-management a cazului de gestionare a cazurilor, serviciilor și prestațiilor în adopție, instruirea personalului  </v>
      </c>
      <c r="D24" s="89">
        <f>'4.1.3.6'!G63</f>
        <v>150000</v>
      </c>
      <c r="E24" s="89">
        <f>'4.1.3.6'!H63</f>
        <v>25000</v>
      </c>
      <c r="F24" s="89">
        <f>'4.1.3.6'!I63</f>
        <v>0</v>
      </c>
      <c r="G24" s="89">
        <f>'4.1.3.6'!J63</f>
        <v>125000</v>
      </c>
      <c r="H24" s="89">
        <f>'4.1.3.6'!K63</f>
        <v>0</v>
      </c>
      <c r="I24" s="89">
        <f>'4.1.3.6'!L63</f>
        <v>0</v>
      </c>
      <c r="J24" s="89">
        <f>'4.1.3.6'!M63</f>
        <v>0</v>
      </c>
      <c r="K24" s="89">
        <f>'4.1.3.6'!N63</f>
        <v>0</v>
      </c>
      <c r="L24" s="89">
        <f>'4.1.3.6'!O63</f>
        <v>0</v>
      </c>
      <c r="M24" s="89">
        <f>'4.1.3.6'!P63</f>
        <v>0</v>
      </c>
      <c r="N24" s="89">
        <f>'4.1.3.6'!Q63</f>
        <v>0</v>
      </c>
      <c r="O24" s="89">
        <f>'4.1.3.6'!R63</f>
        <v>0</v>
      </c>
      <c r="P24" s="89">
        <f>'4.1.3.6'!S63</f>
        <v>150000</v>
      </c>
      <c r="Q24" s="89">
        <f>'4.1.3.6'!T63</f>
        <v>25000</v>
      </c>
      <c r="R24" s="89">
        <f>'4.1.3.6'!U63</f>
        <v>0</v>
      </c>
      <c r="S24" s="89">
        <f>'4.1.3.6'!V63</f>
        <v>125000</v>
      </c>
      <c r="T24" s="89">
        <f>'4.1.3.6'!W63</f>
        <v>0</v>
      </c>
      <c r="U24" s="89">
        <f>'4.1.3.6'!X63</f>
        <v>0</v>
      </c>
      <c r="V24" s="89">
        <f>'4.1.3.6'!Y63</f>
        <v>0</v>
      </c>
      <c r="W24" s="89">
        <f>'4.1.3.6'!Z63</f>
        <v>0</v>
      </c>
      <c r="X24" s="89">
        <f>'4.1.3.6'!AA63</f>
        <v>0</v>
      </c>
      <c r="Y24" s="89">
        <f>'4.1.3.6'!AB63</f>
        <v>0</v>
      </c>
      <c r="Z24" s="89">
        <f>'4.1.3.6'!AC63</f>
        <v>0</v>
      </c>
      <c r="AA24" s="89">
        <f>'4.1.3.6'!AD63</f>
        <v>0</v>
      </c>
      <c r="AB24" s="45"/>
    </row>
    <row r="25" spans="1:28" s="113" customFormat="1" ht="27.75" customHeight="1" x14ac:dyDescent="0.2">
      <c r="A25" s="29"/>
      <c r="B25" s="100" t="s">
        <v>204</v>
      </c>
      <c r="C25" s="33" t="str">
        <f>'4.1.3.7'!B6</f>
        <v>4.1.3.7 Operaționalizarea modulului informațional e-management a cazului de pre-adopție, adopție, post-adopție. Instruire personalul în utilizare</v>
      </c>
      <c r="D25" s="89">
        <f>'4.1.3.7'!G63</f>
        <v>75000</v>
      </c>
      <c r="E25" s="89">
        <f>'4.1.3.7'!H63</f>
        <v>25000</v>
      </c>
      <c r="F25" s="89">
        <f>'4.1.3.7'!I63</f>
        <v>0</v>
      </c>
      <c r="G25" s="89">
        <f>'4.1.3.7'!J63</f>
        <v>50000</v>
      </c>
      <c r="H25" s="89">
        <f>'4.1.3.7'!K63</f>
        <v>0</v>
      </c>
      <c r="I25" s="89">
        <f>'4.1.3.7'!L63</f>
        <v>0</v>
      </c>
      <c r="J25" s="89">
        <f>'4.1.3.7'!M63</f>
        <v>0</v>
      </c>
      <c r="K25" s="89">
        <f>'4.1.3.7'!N63</f>
        <v>0</v>
      </c>
      <c r="L25" s="89">
        <f>'4.1.3.7'!O63</f>
        <v>0</v>
      </c>
      <c r="M25" s="89">
        <f>'4.1.3.7'!P63</f>
        <v>0</v>
      </c>
      <c r="N25" s="89">
        <f>'4.1.3.7'!Q63</f>
        <v>0</v>
      </c>
      <c r="O25" s="89">
        <f>'4.1.3.7'!R63</f>
        <v>0</v>
      </c>
      <c r="P25" s="89">
        <f>'4.1.3.7'!S63</f>
        <v>75000</v>
      </c>
      <c r="Q25" s="89">
        <f>'4.1.3.7'!T63</f>
        <v>25000</v>
      </c>
      <c r="R25" s="89">
        <f>'4.1.3.7'!U63</f>
        <v>0</v>
      </c>
      <c r="S25" s="89">
        <f>'4.1.3.7'!V63</f>
        <v>50000</v>
      </c>
      <c r="T25" s="89">
        <f>'4.1.3.7'!W63</f>
        <v>0</v>
      </c>
      <c r="U25" s="89">
        <f>'4.1.3.7'!X63</f>
        <v>0</v>
      </c>
      <c r="V25" s="89">
        <f>'4.1.3.7'!Y63</f>
        <v>0</v>
      </c>
      <c r="W25" s="89">
        <f>'4.1.3.7'!Z63</f>
        <v>0</v>
      </c>
      <c r="X25" s="89">
        <f>'4.1.3.7'!AA63</f>
        <v>0</v>
      </c>
      <c r="Y25" s="89">
        <f>'4.1.3.7'!AB63</f>
        <v>0</v>
      </c>
      <c r="Z25" s="89">
        <f>'4.1.3.7'!AC63</f>
        <v>0</v>
      </c>
      <c r="AA25" s="89">
        <f>'4.1.3.7'!AD63</f>
        <v>0</v>
      </c>
      <c r="AB25" s="45"/>
    </row>
    <row r="26" spans="1:28" s="113" customFormat="1" ht="47.25" customHeight="1" x14ac:dyDescent="0.2">
      <c r="A26" s="29"/>
      <c r="B26" s="100" t="s">
        <v>205</v>
      </c>
      <c r="C26" s="33" t="str">
        <f>'4.1.3.8'!B6</f>
        <v>4.1.3.8 Perfectarea registrului electronic a eliberării autorizațiilor la înstrăinarea bunurilor proprietate a copiilor, acordurilor la acceptarea moștenirii, integrarea în modulului e-management de caz</v>
      </c>
      <c r="D26" s="89">
        <f>'4.1.3.8'!G63</f>
        <v>50000</v>
      </c>
      <c r="E26" s="89">
        <f>'4.1.3.8'!H63</f>
        <v>25000</v>
      </c>
      <c r="F26" s="89">
        <f>'4.1.3.8'!I63</f>
        <v>0</v>
      </c>
      <c r="G26" s="89">
        <f>'4.1.3.8'!J63</f>
        <v>25000</v>
      </c>
      <c r="H26" s="89">
        <f>'4.1.3.8'!K63</f>
        <v>0</v>
      </c>
      <c r="I26" s="89">
        <f>'4.1.3.8'!L63</f>
        <v>0</v>
      </c>
      <c r="J26" s="89">
        <f>'4.1.3.8'!M63</f>
        <v>0</v>
      </c>
      <c r="K26" s="89">
        <f>'4.1.3.8'!N63</f>
        <v>0</v>
      </c>
      <c r="L26" s="89">
        <f>'4.1.3.8'!O63</f>
        <v>0</v>
      </c>
      <c r="M26" s="89">
        <f>'4.1.3.8'!P63</f>
        <v>0</v>
      </c>
      <c r="N26" s="89">
        <f>'4.1.3.8'!Q63</f>
        <v>0</v>
      </c>
      <c r="O26" s="89">
        <f>'4.1.3.8'!R63</f>
        <v>0</v>
      </c>
      <c r="P26" s="89">
        <f>'4.1.3.8'!S63</f>
        <v>50000</v>
      </c>
      <c r="Q26" s="89">
        <f>'4.1.3.8'!T63</f>
        <v>25000</v>
      </c>
      <c r="R26" s="89">
        <f>'4.1.3.8'!U63</f>
        <v>0</v>
      </c>
      <c r="S26" s="89">
        <f>'4.1.3.8'!V63</f>
        <v>25000</v>
      </c>
      <c r="T26" s="89">
        <f>'4.1.3.8'!W63</f>
        <v>0</v>
      </c>
      <c r="U26" s="89">
        <f>'4.1.3.8'!X63</f>
        <v>0</v>
      </c>
      <c r="V26" s="89">
        <f>'4.1.3.8'!Y63</f>
        <v>0</v>
      </c>
      <c r="W26" s="89">
        <f>'4.1.3.8'!Z63</f>
        <v>0</v>
      </c>
      <c r="X26" s="89">
        <f>'4.1.3.8'!AA63</f>
        <v>0</v>
      </c>
      <c r="Y26" s="89">
        <f>'4.1.3.8'!AB63</f>
        <v>0</v>
      </c>
      <c r="Z26" s="89">
        <f>'4.1.3.8'!AC63</f>
        <v>0</v>
      </c>
      <c r="AA26" s="89">
        <f>'4.1.3.8'!AD63</f>
        <v>0</v>
      </c>
      <c r="AB26" s="45"/>
    </row>
    <row r="27" spans="1:28" s="113" customFormat="1" ht="15.75" customHeight="1" x14ac:dyDescent="0.2">
      <c r="A27" s="29"/>
      <c r="B27" s="123" t="s">
        <v>81</v>
      </c>
      <c r="C27" s="33"/>
      <c r="D27" s="162">
        <f>D28+D29+D30</f>
        <v>224100</v>
      </c>
      <c r="E27" s="162">
        <f t="shared" ref="E27:AA27" si="4">E28+E29+E30</f>
        <v>36600</v>
      </c>
      <c r="F27" s="162">
        <f t="shared" si="4"/>
        <v>0</v>
      </c>
      <c r="G27" s="162">
        <f t="shared" si="4"/>
        <v>187500</v>
      </c>
      <c r="H27" s="162">
        <f t="shared" ca="1" si="4"/>
        <v>224100</v>
      </c>
      <c r="I27" s="162">
        <f t="shared" si="4"/>
        <v>0</v>
      </c>
      <c r="J27" s="162">
        <f t="shared" si="4"/>
        <v>0</v>
      </c>
      <c r="K27" s="162">
        <f t="shared" ca="1" si="4"/>
        <v>224100</v>
      </c>
      <c r="L27" s="162">
        <f t="shared" si="4"/>
        <v>0</v>
      </c>
      <c r="M27" s="162">
        <f t="shared" si="4"/>
        <v>0</v>
      </c>
      <c r="N27" s="162">
        <f t="shared" si="4"/>
        <v>0</v>
      </c>
      <c r="O27" s="162">
        <f t="shared" si="4"/>
        <v>0</v>
      </c>
      <c r="P27" s="162">
        <f t="shared" si="4"/>
        <v>200000</v>
      </c>
      <c r="Q27" s="162">
        <f t="shared" si="4"/>
        <v>0</v>
      </c>
      <c r="R27" s="162">
        <f t="shared" si="4"/>
        <v>0</v>
      </c>
      <c r="S27" s="162">
        <f t="shared" si="4"/>
        <v>200000</v>
      </c>
      <c r="T27" s="162">
        <f t="shared" si="4"/>
        <v>36600</v>
      </c>
      <c r="U27" s="162">
        <f t="shared" si="4"/>
        <v>36600</v>
      </c>
      <c r="V27" s="162">
        <f t="shared" si="4"/>
        <v>0</v>
      </c>
      <c r="W27" s="162">
        <f t="shared" si="4"/>
        <v>0</v>
      </c>
      <c r="X27" s="162">
        <f t="shared" si="4"/>
        <v>0</v>
      </c>
      <c r="Y27" s="162">
        <f t="shared" si="4"/>
        <v>0</v>
      </c>
      <c r="Z27" s="162">
        <f t="shared" si="4"/>
        <v>0</v>
      </c>
      <c r="AA27" s="162">
        <f t="shared" si="4"/>
        <v>0</v>
      </c>
      <c r="AB27" s="45"/>
    </row>
    <row r="28" spans="1:28" s="113" customFormat="1" ht="30.75" customHeight="1" x14ac:dyDescent="0.2">
      <c r="A28" s="29"/>
      <c r="B28" s="100" t="s">
        <v>86</v>
      </c>
      <c r="C28" s="33" t="str">
        <f>'4.1.4.1'!B6</f>
        <v xml:space="preserve">4.1.4.1 Instruiri în utilizarea contractelor bazate pe performanță a prestatorilor de  servicii în domeniul protecției copilului </v>
      </c>
      <c r="D28" s="89">
        <f>'4.1.4.1'!G64</f>
        <v>86600</v>
      </c>
      <c r="E28" s="89">
        <f>'4.1.4.1'!H64</f>
        <v>36600</v>
      </c>
      <c r="F28" s="89">
        <f>'4.1.4.1'!I64</f>
        <v>0</v>
      </c>
      <c r="G28" s="89">
        <f>'4.1.4.1'!J64</f>
        <v>50000</v>
      </c>
      <c r="H28" s="89">
        <f ca="1">'4.1.4.1'!K64</f>
        <v>0</v>
      </c>
      <c r="I28" s="89">
        <f>'4.1.4.1'!L64</f>
        <v>0</v>
      </c>
      <c r="J28" s="89">
        <f>'4.1.4.1'!M64</f>
        <v>0</v>
      </c>
      <c r="K28" s="89">
        <f ca="1">'4.1.4.1'!N64</f>
        <v>0</v>
      </c>
      <c r="L28" s="89">
        <f>'4.1.4.1'!O64</f>
        <v>0</v>
      </c>
      <c r="M28" s="89">
        <f>'4.1.4.1'!P64</f>
        <v>0</v>
      </c>
      <c r="N28" s="89">
        <f>'4.1.4.1'!Q64</f>
        <v>0</v>
      </c>
      <c r="O28" s="89">
        <f>'4.1.4.1'!R64</f>
        <v>0</v>
      </c>
      <c r="P28" s="89">
        <f>'4.1.4.1'!S64</f>
        <v>62500</v>
      </c>
      <c r="Q28" s="89">
        <f>'4.1.4.1'!T64</f>
        <v>0</v>
      </c>
      <c r="R28" s="89">
        <f>'4.1.4.1'!U64</f>
        <v>0</v>
      </c>
      <c r="S28" s="89">
        <f>'4.1.4.1'!V64</f>
        <v>62500</v>
      </c>
      <c r="T28" s="89">
        <f>'4.1.4.1'!W64</f>
        <v>36600</v>
      </c>
      <c r="U28" s="89">
        <f>'4.1.4.1'!X64</f>
        <v>36600</v>
      </c>
      <c r="V28" s="89">
        <f>'4.1.4.1'!Y64</f>
        <v>0</v>
      </c>
      <c r="W28" s="89">
        <f>'4.1.4.1'!Z64</f>
        <v>0</v>
      </c>
      <c r="X28" s="89">
        <f>'4.1.4.1'!AA64</f>
        <v>0</v>
      </c>
      <c r="Y28" s="89">
        <f>'4.1.4.1'!AB64</f>
        <v>0</v>
      </c>
      <c r="Z28" s="89">
        <f>'4.1.4.1'!AC64</f>
        <v>0</v>
      </c>
      <c r="AA28" s="89">
        <f>'4.1.4.1'!AD64</f>
        <v>0</v>
      </c>
      <c r="AB28" s="45"/>
    </row>
    <row r="29" spans="1:28" s="113" customFormat="1" ht="27.75" customHeight="1" x14ac:dyDescent="0.2">
      <c r="A29" s="29"/>
      <c r="B29" s="100" t="s">
        <v>87</v>
      </c>
      <c r="C29" s="33" t="str">
        <f>'4.1.4.2'!B6</f>
        <v>4.1.4.2 Elaborarea politicii municipale de contractare a serviciilor din partea prestatorilor de servicii (sociale, extrașcolare)</v>
      </c>
      <c r="D29" s="89">
        <f>'4.1.4.2'!G63</f>
        <v>75000</v>
      </c>
      <c r="E29" s="89">
        <f>'4.1.4.2'!H63</f>
        <v>0</v>
      </c>
      <c r="F29" s="89">
        <f>'4.1.4.2'!I63</f>
        <v>0</v>
      </c>
      <c r="G29" s="89">
        <f>'4.1.4.2'!J63</f>
        <v>75000</v>
      </c>
      <c r="H29" s="89">
        <f>'4.1.4.2'!K63</f>
        <v>0</v>
      </c>
      <c r="I29" s="89">
        <f>'4.1.4.2'!L63</f>
        <v>0</v>
      </c>
      <c r="J29" s="89">
        <f>'4.1.4.2'!M63</f>
        <v>0</v>
      </c>
      <c r="K29" s="89">
        <f>'4.1.4.2'!N63</f>
        <v>0</v>
      </c>
      <c r="L29" s="89">
        <f>'4.1.4.2'!O63</f>
        <v>0</v>
      </c>
      <c r="M29" s="89">
        <f>'4.1.4.2'!P63</f>
        <v>0</v>
      </c>
      <c r="N29" s="89">
        <f>'4.1.4.2'!Q63</f>
        <v>0</v>
      </c>
      <c r="O29" s="89">
        <f>'4.1.4.2'!R63</f>
        <v>0</v>
      </c>
      <c r="P29" s="89">
        <f>'4.1.4.2'!S63</f>
        <v>75000</v>
      </c>
      <c r="Q29" s="89">
        <f>'4.1.4.2'!T63</f>
        <v>0</v>
      </c>
      <c r="R29" s="89">
        <f>'4.1.4.2'!U63</f>
        <v>0</v>
      </c>
      <c r="S29" s="89">
        <f>'4.1.4.2'!V63</f>
        <v>75000</v>
      </c>
      <c r="T29" s="89">
        <f>'4.1.4.2'!W63</f>
        <v>0</v>
      </c>
      <c r="U29" s="89">
        <f>'4.1.4.2'!X63</f>
        <v>0</v>
      </c>
      <c r="V29" s="89">
        <f>'4.1.4.2'!Y63</f>
        <v>0</v>
      </c>
      <c r="W29" s="89">
        <f>'4.1.4.2'!Z63</f>
        <v>0</v>
      </c>
      <c r="X29" s="89">
        <f>'4.1.4.2'!AA63</f>
        <v>0</v>
      </c>
      <c r="Y29" s="89">
        <f>'4.1.4.2'!AB63</f>
        <v>0</v>
      </c>
      <c r="Z29" s="89">
        <f>'4.1.4.2'!AC63</f>
        <v>0</v>
      </c>
      <c r="AA29" s="89">
        <f>'4.1.4.2'!AD63</f>
        <v>0</v>
      </c>
      <c r="AB29" s="45"/>
    </row>
    <row r="30" spans="1:28" s="113" customFormat="1" ht="28.5" customHeight="1" x14ac:dyDescent="0.2">
      <c r="A30" s="29"/>
      <c r="B30" s="100" t="s">
        <v>206</v>
      </c>
      <c r="C30" s="33" t="str">
        <f>'4.1.4.3'!B6</f>
        <v>4.1.4.3 Elaborarea Regulamentului de organizare a licitațiilor și procurărilor serviciilor de prestatorii nestatali</v>
      </c>
      <c r="D30" s="89">
        <f>'4.1.4.3'!G63</f>
        <v>62500</v>
      </c>
      <c r="E30" s="89">
        <f>'4.1.4.3'!H63</f>
        <v>0</v>
      </c>
      <c r="F30" s="89">
        <f>'4.1.4.3'!I63</f>
        <v>0</v>
      </c>
      <c r="G30" s="89">
        <f>'4.1.4.3'!J63</f>
        <v>62500</v>
      </c>
      <c r="H30" s="89">
        <f>'4.1.4.3'!K63</f>
        <v>0</v>
      </c>
      <c r="I30" s="89">
        <f>'4.1.4.3'!L63</f>
        <v>0</v>
      </c>
      <c r="J30" s="89">
        <f>'4.1.4.3'!M63</f>
        <v>0</v>
      </c>
      <c r="K30" s="89">
        <f>'4.1.4.3'!N63</f>
        <v>0</v>
      </c>
      <c r="L30" s="89">
        <f>'4.1.4.3'!O63</f>
        <v>0</v>
      </c>
      <c r="M30" s="89">
        <f>'4.1.4.3'!P63</f>
        <v>0</v>
      </c>
      <c r="N30" s="89">
        <f>'4.1.4.3'!Q63</f>
        <v>0</v>
      </c>
      <c r="O30" s="89">
        <f>'4.1.4.3'!R63</f>
        <v>0</v>
      </c>
      <c r="P30" s="89">
        <f>'4.1.4.3'!S63</f>
        <v>62500</v>
      </c>
      <c r="Q30" s="89">
        <f>'4.1.4.3'!T63</f>
        <v>0</v>
      </c>
      <c r="R30" s="89">
        <f>'4.1.4.3'!U63</f>
        <v>0</v>
      </c>
      <c r="S30" s="89">
        <f>'4.1.4.3'!V63</f>
        <v>62500</v>
      </c>
      <c r="T30" s="89">
        <f>'4.1.4.3'!W63</f>
        <v>0</v>
      </c>
      <c r="U30" s="89">
        <f>'4.1.4.3'!X63</f>
        <v>0</v>
      </c>
      <c r="V30" s="89">
        <f>'4.1.4.3'!Y63</f>
        <v>0</v>
      </c>
      <c r="W30" s="89">
        <f>'4.1.4.3'!Z63</f>
        <v>0</v>
      </c>
      <c r="X30" s="89">
        <f>'4.1.4.3'!AA63</f>
        <v>0</v>
      </c>
      <c r="Y30" s="89">
        <f>'4.1.4.3'!AB63</f>
        <v>0</v>
      </c>
      <c r="Z30" s="89">
        <f>'4.1.4.3'!AC63</f>
        <v>0</v>
      </c>
      <c r="AA30" s="89">
        <f>'4.1.4.3'!AD63</f>
        <v>0</v>
      </c>
      <c r="AB30" s="45"/>
    </row>
    <row r="31" spans="1:28" s="113" customFormat="1" ht="17.25" customHeight="1" x14ac:dyDescent="0.2">
      <c r="A31" s="29"/>
      <c r="B31" s="123" t="s">
        <v>82</v>
      </c>
      <c r="C31" s="33"/>
      <c r="D31" s="162">
        <f>D32+D33+D34+D35</f>
        <v>172807.5</v>
      </c>
      <c r="E31" s="162">
        <f t="shared" ref="E31:AA31" si="5">E32+E33+E34+E35</f>
        <v>60307.5</v>
      </c>
      <c r="F31" s="162">
        <f t="shared" si="5"/>
        <v>0</v>
      </c>
      <c r="G31" s="162">
        <f t="shared" si="5"/>
        <v>112500</v>
      </c>
      <c r="H31" s="162">
        <f t="shared" si="5"/>
        <v>0</v>
      </c>
      <c r="I31" s="162">
        <f t="shared" si="5"/>
        <v>0</v>
      </c>
      <c r="J31" s="162">
        <f t="shared" si="5"/>
        <v>0</v>
      </c>
      <c r="K31" s="162">
        <f t="shared" si="5"/>
        <v>0</v>
      </c>
      <c r="L31" s="162">
        <f t="shared" si="5"/>
        <v>0</v>
      </c>
      <c r="M31" s="162">
        <f t="shared" si="5"/>
        <v>0</v>
      </c>
      <c r="N31" s="162">
        <f t="shared" si="5"/>
        <v>0</v>
      </c>
      <c r="O31" s="162">
        <f t="shared" si="5"/>
        <v>0</v>
      </c>
      <c r="P31" s="162">
        <f t="shared" si="5"/>
        <v>69002.5</v>
      </c>
      <c r="Q31" s="162">
        <f t="shared" si="5"/>
        <v>6502.5</v>
      </c>
      <c r="R31" s="162">
        <f t="shared" si="5"/>
        <v>0</v>
      </c>
      <c r="S31" s="162">
        <f t="shared" si="5"/>
        <v>62500</v>
      </c>
      <c r="T31" s="162">
        <f t="shared" si="5"/>
        <v>6502.5</v>
      </c>
      <c r="U31" s="162">
        <f t="shared" si="5"/>
        <v>6502.5</v>
      </c>
      <c r="V31" s="162">
        <f t="shared" si="5"/>
        <v>0</v>
      </c>
      <c r="W31" s="162">
        <f t="shared" si="5"/>
        <v>0</v>
      </c>
      <c r="X31" s="162">
        <f t="shared" si="5"/>
        <v>6502.5</v>
      </c>
      <c r="Y31" s="162">
        <f t="shared" si="5"/>
        <v>6502.5</v>
      </c>
      <c r="Z31" s="162">
        <f t="shared" si="5"/>
        <v>0</v>
      </c>
      <c r="AA31" s="162">
        <f t="shared" si="5"/>
        <v>0</v>
      </c>
      <c r="AB31" s="45"/>
    </row>
    <row r="32" spans="1:28" s="113" customFormat="1" ht="18.75" customHeight="1" x14ac:dyDescent="0.2">
      <c r="A32" s="29"/>
      <c r="B32" s="100" t="s">
        <v>88</v>
      </c>
      <c r="C32" s="33" t="str">
        <f>'4.1.5.1'!B6</f>
        <v>4.1.5.1 Elaborarea ghidului de contractare a serviciilor pentru prestatori de servicii</v>
      </c>
      <c r="D32" s="89">
        <f>'4.1.5.1'!G63</f>
        <v>62500</v>
      </c>
      <c r="E32" s="89">
        <f>'4.1.5.1'!H63</f>
        <v>0</v>
      </c>
      <c r="F32" s="89">
        <f>'4.1.5.1'!I63</f>
        <v>0</v>
      </c>
      <c r="G32" s="89">
        <f>'4.1.5.1'!J63</f>
        <v>62500</v>
      </c>
      <c r="H32" s="89">
        <f>'4.1.5.1'!K63</f>
        <v>0</v>
      </c>
      <c r="I32" s="89">
        <f>'4.1.5.1'!L63</f>
        <v>0</v>
      </c>
      <c r="J32" s="89">
        <f>'4.1.5.1'!M63</f>
        <v>0</v>
      </c>
      <c r="K32" s="89">
        <f>'4.1.5.1'!N63</f>
        <v>0</v>
      </c>
      <c r="L32" s="89">
        <f>'4.1.5.1'!O63</f>
        <v>0</v>
      </c>
      <c r="M32" s="89">
        <f>'4.1.5.1'!P63</f>
        <v>0</v>
      </c>
      <c r="N32" s="89">
        <f>'4.1.5.1'!Q63</f>
        <v>0</v>
      </c>
      <c r="O32" s="89">
        <f>'4.1.5.1'!R63</f>
        <v>0</v>
      </c>
      <c r="P32" s="89">
        <f>'4.1.5.1'!S63</f>
        <v>62500</v>
      </c>
      <c r="Q32" s="89">
        <f>'4.1.5.1'!T63</f>
        <v>0</v>
      </c>
      <c r="R32" s="89">
        <f>'4.1.5.1'!U63</f>
        <v>0</v>
      </c>
      <c r="S32" s="89">
        <f>'4.1.5.1'!V63</f>
        <v>62500</v>
      </c>
      <c r="T32" s="89">
        <f>'4.1.5.1'!W63</f>
        <v>0</v>
      </c>
      <c r="U32" s="89">
        <f>'4.1.5.1'!X63</f>
        <v>0</v>
      </c>
      <c r="V32" s="89">
        <f>'4.1.5.1'!Y63</f>
        <v>0</v>
      </c>
      <c r="W32" s="89">
        <f>'4.1.5.1'!Z63</f>
        <v>0</v>
      </c>
      <c r="X32" s="89">
        <f>'4.1.5.1'!AA63</f>
        <v>0</v>
      </c>
      <c r="Y32" s="89">
        <f>'4.1.5.1'!AB63</f>
        <v>0</v>
      </c>
      <c r="Z32" s="89">
        <f>'4.1.5.1'!AC63</f>
        <v>0</v>
      </c>
      <c r="AA32" s="89">
        <f>'4.1.5.1'!AD63</f>
        <v>0</v>
      </c>
      <c r="AB32" s="45"/>
    </row>
    <row r="33" spans="1:28" s="113" customFormat="1" ht="31.5" customHeight="1" x14ac:dyDescent="0.2">
      <c r="A33" s="29"/>
      <c r="B33" s="100" t="s">
        <v>89</v>
      </c>
      <c r="C33" s="33" t="str">
        <f>'4.1.5.2'!B6</f>
        <v>4.1.5.2 Organizarea instruirilor cu participarea reprezentanților subdiviziunilor și potențialilor prestatori. Elaborarea modulului de instruire online</v>
      </c>
      <c r="D33" s="89">
        <f>'4.1.5.2'!G63</f>
        <v>80000</v>
      </c>
      <c r="E33" s="89">
        <f>'4.1.5.2'!H63</f>
        <v>30000</v>
      </c>
      <c r="F33" s="89">
        <f>'4.1.5.2'!I63</f>
        <v>0</v>
      </c>
      <c r="G33" s="89">
        <f>'4.1.5.2'!J63</f>
        <v>50000</v>
      </c>
      <c r="H33" s="89">
        <f>'4.1.5.2'!K63</f>
        <v>0</v>
      </c>
      <c r="I33" s="89">
        <f>'4.1.5.2'!L63</f>
        <v>0</v>
      </c>
      <c r="J33" s="89">
        <f>'4.1.5.2'!M63</f>
        <v>0</v>
      </c>
      <c r="K33" s="89">
        <f>'4.1.5.2'!N63</f>
        <v>0</v>
      </c>
      <c r="L33" s="89">
        <f>'4.1.5.2'!O63</f>
        <v>0</v>
      </c>
      <c r="M33" s="89">
        <f>'4.1.5.2'!P63</f>
        <v>0</v>
      </c>
      <c r="N33" s="89">
        <f>'4.1.5.2'!Q63</f>
        <v>0</v>
      </c>
      <c r="O33" s="89">
        <f>'4.1.5.2'!R63</f>
        <v>0</v>
      </c>
      <c r="P33" s="89">
        <f>'4.1.5.2'!S63</f>
        <v>0</v>
      </c>
      <c r="Q33" s="89">
        <f>'4.1.5.2'!T63</f>
        <v>0</v>
      </c>
      <c r="R33" s="89">
        <f>'4.1.5.2'!U63</f>
        <v>0</v>
      </c>
      <c r="S33" s="89">
        <f>'4.1.5.2'!V63</f>
        <v>0</v>
      </c>
      <c r="T33" s="89">
        <f>'4.1.5.2'!W63</f>
        <v>0</v>
      </c>
      <c r="U33" s="89">
        <f>'4.1.5.2'!X63</f>
        <v>0</v>
      </c>
      <c r="V33" s="89">
        <f>'4.1.5.2'!Y63</f>
        <v>0</v>
      </c>
      <c r="W33" s="89">
        <f>'4.1.5.2'!Z63</f>
        <v>0</v>
      </c>
      <c r="X33" s="89">
        <f>'4.1.5.2'!AA63</f>
        <v>0</v>
      </c>
      <c r="Y33" s="89">
        <f>'4.1.5.2'!AB63</f>
        <v>0</v>
      </c>
      <c r="Z33" s="89">
        <f>'4.1.5.2'!AC63</f>
        <v>0</v>
      </c>
      <c r="AA33" s="89">
        <f>'4.1.5.2'!AD63</f>
        <v>0</v>
      </c>
      <c r="AB33" s="45"/>
    </row>
    <row r="34" spans="1:28" s="113" customFormat="1" ht="17.25" customHeight="1" x14ac:dyDescent="0.2">
      <c r="A34" s="29"/>
      <c r="B34" s="100" t="s">
        <v>207</v>
      </c>
      <c r="C34" s="33" t="str">
        <f>'4.1.5.3'!B6</f>
        <v xml:space="preserve">4.1.5.3 Organizarea licitațiilor de contractare a serviciilor sociale și extrașcolare (3.2.1) </v>
      </c>
      <c r="D34" s="89">
        <f>'4.1.5.3'!G63</f>
        <v>10800</v>
      </c>
      <c r="E34" s="89">
        <f>'4.1.5.3'!H63</f>
        <v>10800</v>
      </c>
      <c r="F34" s="89">
        <f>'4.1.5.3'!I63</f>
        <v>0</v>
      </c>
      <c r="G34" s="89">
        <f>'4.1.5.3'!J63</f>
        <v>0</v>
      </c>
      <c r="H34" s="89">
        <f>'4.1.5.3'!K63</f>
        <v>0</v>
      </c>
      <c r="I34" s="89">
        <f>'4.1.5.3'!L63</f>
        <v>0</v>
      </c>
      <c r="J34" s="89">
        <f>'4.1.5.3'!M63</f>
        <v>0</v>
      </c>
      <c r="K34" s="89">
        <f>'4.1.5.3'!N63</f>
        <v>0</v>
      </c>
      <c r="L34" s="89">
        <f>'4.1.5.3'!O63</f>
        <v>0</v>
      </c>
      <c r="M34" s="89">
        <f>'4.1.5.3'!P63</f>
        <v>0</v>
      </c>
      <c r="N34" s="89">
        <f>'4.1.5.3'!Q63</f>
        <v>0</v>
      </c>
      <c r="O34" s="89">
        <f>'4.1.5.3'!R63</f>
        <v>0</v>
      </c>
      <c r="P34" s="89">
        <f>'4.1.5.3'!S63</f>
        <v>0</v>
      </c>
      <c r="Q34" s="89">
        <f>'4.1.5.3'!T63</f>
        <v>0</v>
      </c>
      <c r="R34" s="89">
        <f>'4.1.5.3'!U63</f>
        <v>0</v>
      </c>
      <c r="S34" s="89">
        <f>'4.1.5.3'!V63</f>
        <v>0</v>
      </c>
      <c r="T34" s="89">
        <f>'4.1.5.3'!W63</f>
        <v>0</v>
      </c>
      <c r="U34" s="89">
        <f>'4.1.5.3'!X63</f>
        <v>0</v>
      </c>
      <c r="V34" s="89">
        <f>'4.1.5.3'!Y63</f>
        <v>0</v>
      </c>
      <c r="W34" s="89">
        <f>'4.1.5.3'!Z63</f>
        <v>0</v>
      </c>
      <c r="X34" s="89">
        <f>'4.1.5.3'!AA63</f>
        <v>0</v>
      </c>
      <c r="Y34" s="89">
        <f>'4.1.5.3'!AB63</f>
        <v>0</v>
      </c>
      <c r="Z34" s="89">
        <f>'4.1.5.3'!AC63</f>
        <v>0</v>
      </c>
      <c r="AA34" s="89">
        <f>'4.1.5.3'!AD63</f>
        <v>0</v>
      </c>
      <c r="AB34" s="45"/>
    </row>
    <row r="35" spans="1:28" s="113" customFormat="1" ht="24.75" customHeight="1" x14ac:dyDescent="0.2">
      <c r="A35" s="29"/>
      <c r="B35" s="100" t="s">
        <v>208</v>
      </c>
      <c r="C35" s="33" t="str">
        <f>'4.1.5.4'!B6</f>
        <v>4.1.5.4 Elaborarea, prezentarea și sistematizării rapoartelor privind achizițiile efectuate. (3.2.2)</v>
      </c>
      <c r="D35" s="89">
        <f>'4.1.5.4'!G63</f>
        <v>19507.5</v>
      </c>
      <c r="E35" s="89">
        <f>'4.1.5.4'!H63</f>
        <v>19507.5</v>
      </c>
      <c r="F35" s="89">
        <f>'4.1.5.4'!I63</f>
        <v>0</v>
      </c>
      <c r="G35" s="89">
        <f>'4.1.5.4'!J63</f>
        <v>0</v>
      </c>
      <c r="H35" s="89">
        <f>'4.1.5.4'!K63</f>
        <v>0</v>
      </c>
      <c r="I35" s="89">
        <f>'4.1.5.4'!L63</f>
        <v>0</v>
      </c>
      <c r="J35" s="89">
        <f>'4.1.5.4'!M63</f>
        <v>0</v>
      </c>
      <c r="K35" s="89">
        <f>'4.1.5.4'!N63</f>
        <v>0</v>
      </c>
      <c r="L35" s="89">
        <f>'4.1.5.4'!O63</f>
        <v>0</v>
      </c>
      <c r="M35" s="89">
        <f>'4.1.5.4'!P63</f>
        <v>0</v>
      </c>
      <c r="N35" s="89">
        <f>'4.1.5.4'!Q63</f>
        <v>0</v>
      </c>
      <c r="O35" s="89">
        <f>'4.1.5.4'!R63</f>
        <v>0</v>
      </c>
      <c r="P35" s="89">
        <f>'4.1.5.4'!S63</f>
        <v>6502.5</v>
      </c>
      <c r="Q35" s="89">
        <f>'4.1.5.4'!T63</f>
        <v>6502.5</v>
      </c>
      <c r="R35" s="89">
        <f>'4.1.5.4'!U63</f>
        <v>0</v>
      </c>
      <c r="S35" s="89">
        <f>'4.1.5.4'!V63</f>
        <v>0</v>
      </c>
      <c r="T35" s="89">
        <f>'4.1.5.4'!W63</f>
        <v>6502.5</v>
      </c>
      <c r="U35" s="89">
        <f>'4.1.5.4'!X63</f>
        <v>6502.5</v>
      </c>
      <c r="V35" s="89">
        <f>'4.1.5.4'!Y63</f>
        <v>0</v>
      </c>
      <c r="W35" s="89">
        <f>'4.1.5.4'!Z63</f>
        <v>0</v>
      </c>
      <c r="X35" s="89">
        <f>'4.1.5.4'!AA63</f>
        <v>6502.5</v>
      </c>
      <c r="Y35" s="89">
        <f>'4.1.5.4'!AB63</f>
        <v>6502.5</v>
      </c>
      <c r="Z35" s="89">
        <f>'4.1.5.4'!AC63</f>
        <v>0</v>
      </c>
      <c r="AA35" s="89">
        <f>'4.1.5.4'!AD63</f>
        <v>0</v>
      </c>
      <c r="AB35" s="45"/>
    </row>
    <row r="36" spans="1:28" s="113" customFormat="1" ht="12" x14ac:dyDescent="0.2">
      <c r="A36" s="29"/>
      <c r="B36" s="94" t="s">
        <v>90</v>
      </c>
      <c r="C36" s="91"/>
      <c r="D36" s="96">
        <f>D37+D42+D45</f>
        <v>1458237.5</v>
      </c>
      <c r="E36" s="96">
        <f t="shared" ref="E36:AA36" si="6">E37+E42+E45</f>
        <v>615737.5</v>
      </c>
      <c r="F36" s="96">
        <f t="shared" si="6"/>
        <v>0</v>
      </c>
      <c r="G36" s="96">
        <f t="shared" si="6"/>
        <v>842500</v>
      </c>
      <c r="H36" s="96">
        <f t="shared" si="6"/>
        <v>30000</v>
      </c>
      <c r="I36" s="96">
        <f t="shared" si="6"/>
        <v>30000</v>
      </c>
      <c r="J36" s="96">
        <f t="shared" si="6"/>
        <v>0</v>
      </c>
      <c r="K36" s="96">
        <f t="shared" si="6"/>
        <v>0</v>
      </c>
      <c r="L36" s="96">
        <f t="shared" si="6"/>
        <v>0</v>
      </c>
      <c r="M36" s="96">
        <f t="shared" si="6"/>
        <v>0</v>
      </c>
      <c r="N36" s="96">
        <f t="shared" si="6"/>
        <v>0</v>
      </c>
      <c r="O36" s="96">
        <f t="shared" si="6"/>
        <v>0</v>
      </c>
      <c r="P36" s="96">
        <f t="shared" si="6"/>
        <v>650535</v>
      </c>
      <c r="Q36" s="96">
        <f t="shared" si="6"/>
        <v>368035</v>
      </c>
      <c r="R36" s="96">
        <f t="shared" si="6"/>
        <v>0</v>
      </c>
      <c r="S36" s="96">
        <f t="shared" si="6"/>
        <v>567500</v>
      </c>
      <c r="T36" s="96">
        <f t="shared" si="6"/>
        <v>22702.5</v>
      </c>
      <c r="U36" s="96">
        <f t="shared" si="6"/>
        <v>132702.5</v>
      </c>
      <c r="V36" s="96">
        <f t="shared" si="6"/>
        <v>0</v>
      </c>
      <c r="W36" s="96">
        <f t="shared" si="6"/>
        <v>0</v>
      </c>
      <c r="X36" s="96">
        <f t="shared" si="6"/>
        <v>0</v>
      </c>
      <c r="Y36" s="96">
        <f t="shared" si="6"/>
        <v>85000</v>
      </c>
      <c r="Z36" s="96">
        <f t="shared" si="6"/>
        <v>0</v>
      </c>
      <c r="AA36" s="96">
        <f t="shared" si="6"/>
        <v>0</v>
      </c>
      <c r="AB36" s="45"/>
    </row>
    <row r="37" spans="1:28" s="113" customFormat="1" ht="12" x14ac:dyDescent="0.2">
      <c r="A37" s="29"/>
      <c r="B37" s="123" t="s">
        <v>91</v>
      </c>
      <c r="C37" s="91"/>
      <c r="D37" s="162">
        <f>D38+D39+D40+D41</f>
        <v>497500</v>
      </c>
      <c r="E37" s="162">
        <f t="shared" ref="E37:AA37" si="7">E38+E39+E40+E41</f>
        <v>222500</v>
      </c>
      <c r="F37" s="162">
        <f t="shared" si="7"/>
        <v>0</v>
      </c>
      <c r="G37" s="162">
        <f t="shared" si="7"/>
        <v>275000</v>
      </c>
      <c r="H37" s="162">
        <f t="shared" si="7"/>
        <v>30000</v>
      </c>
      <c r="I37" s="162">
        <f t="shared" si="7"/>
        <v>30000</v>
      </c>
      <c r="J37" s="162">
        <f t="shared" si="7"/>
        <v>0</v>
      </c>
      <c r="K37" s="162">
        <f t="shared" si="7"/>
        <v>0</v>
      </c>
      <c r="L37" s="162">
        <f t="shared" si="7"/>
        <v>0</v>
      </c>
      <c r="M37" s="162">
        <f t="shared" si="7"/>
        <v>0</v>
      </c>
      <c r="N37" s="162">
        <f t="shared" si="7"/>
        <v>0</v>
      </c>
      <c r="O37" s="162">
        <f t="shared" si="7"/>
        <v>0</v>
      </c>
      <c r="P37" s="162">
        <f t="shared" si="7"/>
        <v>262500</v>
      </c>
      <c r="Q37" s="162">
        <f t="shared" si="7"/>
        <v>172500</v>
      </c>
      <c r="R37" s="162">
        <f t="shared" si="7"/>
        <v>0</v>
      </c>
      <c r="S37" s="162">
        <f t="shared" si="7"/>
        <v>275000</v>
      </c>
      <c r="T37" s="162">
        <f t="shared" si="7"/>
        <v>0</v>
      </c>
      <c r="U37" s="162">
        <f t="shared" si="7"/>
        <v>10000</v>
      </c>
      <c r="V37" s="162">
        <f t="shared" si="7"/>
        <v>0</v>
      </c>
      <c r="W37" s="162">
        <f t="shared" si="7"/>
        <v>0</v>
      </c>
      <c r="X37" s="162">
        <f t="shared" si="7"/>
        <v>0</v>
      </c>
      <c r="Y37" s="162">
        <f t="shared" si="7"/>
        <v>10000</v>
      </c>
      <c r="Z37" s="162">
        <f t="shared" si="7"/>
        <v>0</v>
      </c>
      <c r="AA37" s="162">
        <f t="shared" si="7"/>
        <v>0</v>
      </c>
      <c r="AB37" s="45"/>
    </row>
    <row r="38" spans="1:28" s="113" customFormat="1" ht="24" customHeight="1" x14ac:dyDescent="0.2">
      <c r="A38" s="29"/>
      <c r="B38" s="31" t="s">
        <v>59</v>
      </c>
      <c r="C38" s="33" t="str">
        <f>'4.2.1.1'!B6</f>
        <v>4.2.1.1 Elaborarea și aprobarea programului de dezvoltare profesională pentru angajații DGPDC, DGETS, DGASS (managementul politicilor municipale, protecția copilului) și prestatorii de servicii din subordine</v>
      </c>
      <c r="D38" s="89">
        <f>'4.2.1.1'!G63</f>
        <v>62500</v>
      </c>
      <c r="E38" s="89">
        <f>'4.2.1.1'!H63</f>
        <v>0</v>
      </c>
      <c r="F38" s="89">
        <f>'4.2.1.1'!I63</f>
        <v>0</v>
      </c>
      <c r="G38" s="89">
        <f>'4.2.1.1'!J63</f>
        <v>62500</v>
      </c>
      <c r="H38" s="89">
        <f>'4.2.1.1'!K63</f>
        <v>0</v>
      </c>
      <c r="I38" s="89">
        <f>'4.2.1.1'!L63</f>
        <v>0</v>
      </c>
      <c r="J38" s="89">
        <f>'4.2.1.1'!M63</f>
        <v>0</v>
      </c>
      <c r="K38" s="89">
        <f>'4.2.1.1'!N63</f>
        <v>0</v>
      </c>
      <c r="L38" s="89">
        <f>'4.2.1.1'!O63</f>
        <v>0</v>
      </c>
      <c r="M38" s="89">
        <f>'4.2.1.1'!P63</f>
        <v>0</v>
      </c>
      <c r="N38" s="89">
        <f>'4.2.1.1'!Q63</f>
        <v>0</v>
      </c>
      <c r="O38" s="89">
        <f>'4.2.1.1'!R63</f>
        <v>0</v>
      </c>
      <c r="P38" s="89">
        <f>'4.2.1.1'!S63</f>
        <v>62500</v>
      </c>
      <c r="Q38" s="89">
        <f>'4.2.1.1'!T63</f>
        <v>0</v>
      </c>
      <c r="R38" s="89">
        <f>'4.2.1.1'!U63</f>
        <v>0</v>
      </c>
      <c r="S38" s="89">
        <f>'4.2.1.1'!V63</f>
        <v>62500</v>
      </c>
      <c r="T38" s="89">
        <f>'4.2.1.1'!W63</f>
        <v>0</v>
      </c>
      <c r="U38" s="89">
        <f>'4.2.1.1'!X63</f>
        <v>0</v>
      </c>
      <c r="V38" s="89">
        <f>'4.2.1.1'!Y63</f>
        <v>0</v>
      </c>
      <c r="W38" s="89">
        <f>'4.2.1.1'!Z63</f>
        <v>0</v>
      </c>
      <c r="X38" s="89">
        <f>'4.2.1.1'!AA63</f>
        <v>0</v>
      </c>
      <c r="Y38" s="89">
        <f>'4.2.1.1'!AB63</f>
        <v>0</v>
      </c>
      <c r="Z38" s="89">
        <f>'4.2.1.1'!AC63</f>
        <v>0</v>
      </c>
      <c r="AA38" s="89">
        <f>'4.2.1.1'!AD63</f>
        <v>0</v>
      </c>
      <c r="AB38" s="45"/>
    </row>
    <row r="39" spans="1:28" s="113" customFormat="1" ht="26.25" customHeight="1" x14ac:dyDescent="0.2">
      <c r="A39" s="29"/>
      <c r="B39" s="31" t="s">
        <v>60</v>
      </c>
      <c r="C39" s="33" t="str">
        <f>'4.2.1.2'!B6</f>
        <v>4.2.1.2 Elaborarea programului de formare continuă profesională pentru serviciul specializat „Complexul de servicii sociale pentru copii în situații de stradă” și altora.</v>
      </c>
      <c r="D39" s="89">
        <f>'4.2.1.2'!G63</f>
        <v>137500</v>
      </c>
      <c r="E39" s="89">
        <f>'4.2.1.2'!H63</f>
        <v>25000</v>
      </c>
      <c r="F39" s="89">
        <f>'4.2.1.2'!I63</f>
        <v>0</v>
      </c>
      <c r="G39" s="89">
        <f>'4.2.1.2'!J63</f>
        <v>112500</v>
      </c>
      <c r="H39" s="89">
        <f>'4.2.1.2'!K63</f>
        <v>0</v>
      </c>
      <c r="I39" s="89">
        <f>'4.2.1.2'!L63</f>
        <v>0</v>
      </c>
      <c r="J39" s="89">
        <f>'4.2.1.2'!M63</f>
        <v>0</v>
      </c>
      <c r="K39" s="89">
        <f>'4.2.1.2'!N63</f>
        <v>0</v>
      </c>
      <c r="L39" s="89">
        <f>'4.2.1.2'!O63</f>
        <v>0</v>
      </c>
      <c r="M39" s="89">
        <f>'4.2.1.2'!P63</f>
        <v>0</v>
      </c>
      <c r="N39" s="89">
        <f>'4.2.1.2'!Q63</f>
        <v>0</v>
      </c>
      <c r="O39" s="89">
        <f>'4.2.1.2'!R63</f>
        <v>0</v>
      </c>
      <c r="P39" s="89">
        <f>'4.2.1.2'!S63</f>
        <v>137500</v>
      </c>
      <c r="Q39" s="89">
        <f>'4.2.1.2'!T63</f>
        <v>25000</v>
      </c>
      <c r="R39" s="89">
        <f>'4.2.1.2'!U63</f>
        <v>0</v>
      </c>
      <c r="S39" s="89">
        <f>'4.2.1.2'!V63</f>
        <v>112500</v>
      </c>
      <c r="T39" s="89">
        <f>'4.2.1.2'!W63</f>
        <v>0</v>
      </c>
      <c r="U39" s="89">
        <f>'4.2.1.2'!X63</f>
        <v>0</v>
      </c>
      <c r="V39" s="89">
        <f>'4.2.1.2'!Y63</f>
        <v>0</v>
      </c>
      <c r="W39" s="89">
        <f>'4.2.1.2'!Z63</f>
        <v>0</v>
      </c>
      <c r="X39" s="89">
        <f>'4.2.1.2'!AA63</f>
        <v>0</v>
      </c>
      <c r="Y39" s="89">
        <f>'4.2.1.2'!AB63</f>
        <v>0</v>
      </c>
      <c r="Z39" s="89">
        <f>'4.2.1.2'!AC63</f>
        <v>0</v>
      </c>
      <c r="AA39" s="89">
        <f>'4.2.1.2'!AD63</f>
        <v>0</v>
      </c>
      <c r="AB39" s="46"/>
    </row>
    <row r="40" spans="1:28" s="113" customFormat="1" ht="26.25" customHeight="1" x14ac:dyDescent="0.2">
      <c r="A40" s="29"/>
      <c r="B40" s="31" t="s">
        <v>209</v>
      </c>
      <c r="C40" s="33" t="str">
        <f>'4.2.1.3'!B6</f>
        <v>4.2.1.3 Elaborarea platformei online și a conținutului de formare și de instruire, perfecționare continuă</v>
      </c>
      <c r="D40" s="89">
        <f>'4.2.1.3'!G63</f>
        <v>235000</v>
      </c>
      <c r="E40" s="89">
        <f>'4.2.1.3'!H63</f>
        <v>197500</v>
      </c>
      <c r="F40" s="89">
        <f>'4.2.1.3'!I63</f>
        <v>0</v>
      </c>
      <c r="G40" s="89">
        <f>'4.2.1.3'!J63</f>
        <v>37500</v>
      </c>
      <c r="H40" s="89">
        <f>'4.2.1.3'!K63</f>
        <v>30000</v>
      </c>
      <c r="I40" s="89">
        <f>'4.2.1.3'!L63</f>
        <v>30000</v>
      </c>
      <c r="J40" s="89">
        <f>'4.2.1.3'!M63</f>
        <v>0</v>
      </c>
      <c r="K40" s="89">
        <f>'4.2.1.3'!N63</f>
        <v>0</v>
      </c>
      <c r="L40" s="89">
        <f>'4.2.1.3'!O63</f>
        <v>0</v>
      </c>
      <c r="M40" s="89">
        <f>'4.2.1.3'!P63</f>
        <v>0</v>
      </c>
      <c r="N40" s="89">
        <f>'4.2.1.3'!Q63</f>
        <v>0</v>
      </c>
      <c r="O40" s="89">
        <f>'4.2.1.3'!R63</f>
        <v>0</v>
      </c>
      <c r="P40" s="89">
        <f>'4.2.1.3'!S63</f>
        <v>0</v>
      </c>
      <c r="Q40" s="89">
        <f>'4.2.1.3'!T63</f>
        <v>147500</v>
      </c>
      <c r="R40" s="89">
        <f>'4.2.1.3'!U63</f>
        <v>0</v>
      </c>
      <c r="S40" s="89">
        <f>'4.2.1.3'!V63</f>
        <v>37500</v>
      </c>
      <c r="T40" s="89">
        <f>'4.2.1.3'!W63</f>
        <v>0</v>
      </c>
      <c r="U40" s="89">
        <f>'4.2.1.3'!X63</f>
        <v>10000</v>
      </c>
      <c r="V40" s="89">
        <f>'4.2.1.3'!Y63</f>
        <v>0</v>
      </c>
      <c r="W40" s="89">
        <f>'4.2.1.3'!Z63</f>
        <v>0</v>
      </c>
      <c r="X40" s="89">
        <f>'4.2.1.3'!AA63</f>
        <v>0</v>
      </c>
      <c r="Y40" s="89">
        <f>'4.2.1.3'!AB63</f>
        <v>10000</v>
      </c>
      <c r="Z40" s="89">
        <f>'4.2.1.3'!AC63</f>
        <v>0</v>
      </c>
      <c r="AA40" s="89">
        <f>'4.2.1.3'!AD63</f>
        <v>0</v>
      </c>
      <c r="AB40" s="46"/>
    </row>
    <row r="41" spans="1:28" s="113" customFormat="1" ht="26.25" customHeight="1" x14ac:dyDescent="0.2">
      <c r="A41" s="29"/>
      <c r="B41" s="31" t="s">
        <v>210</v>
      </c>
      <c r="C41" s="33" t="str">
        <f>'4.2.1.4'!B6</f>
        <v xml:space="preserve">4.2.1.4 Elaborarea politicii de motivare a personalului și pentru stimularea dezvoltării profesionale, inclusiv costuri. </v>
      </c>
      <c r="D41" s="89">
        <f>'4.2.1.4'!G63</f>
        <v>62500</v>
      </c>
      <c r="E41" s="89">
        <f>'4.2.1.4'!H63</f>
        <v>0</v>
      </c>
      <c r="F41" s="89">
        <f>'4.2.1.4'!I63</f>
        <v>0</v>
      </c>
      <c r="G41" s="89">
        <f>'4.2.1.4'!J63</f>
        <v>62500</v>
      </c>
      <c r="H41" s="89">
        <f>'4.2.1.4'!K63</f>
        <v>0</v>
      </c>
      <c r="I41" s="89">
        <f>'4.2.1.4'!L63</f>
        <v>0</v>
      </c>
      <c r="J41" s="89">
        <f>'4.2.1.4'!M63</f>
        <v>0</v>
      </c>
      <c r="K41" s="89">
        <f>'4.2.1.4'!N63</f>
        <v>0</v>
      </c>
      <c r="L41" s="89">
        <f>'4.2.1.4'!O63</f>
        <v>0</v>
      </c>
      <c r="M41" s="89">
        <f>'4.2.1.4'!P63</f>
        <v>0</v>
      </c>
      <c r="N41" s="89">
        <f>'4.2.1.4'!Q63</f>
        <v>0</v>
      </c>
      <c r="O41" s="89">
        <f>'4.2.1.4'!R63</f>
        <v>0</v>
      </c>
      <c r="P41" s="89">
        <f>'4.2.1.4'!S63</f>
        <v>62500</v>
      </c>
      <c r="Q41" s="89">
        <f>'4.2.1.4'!T63</f>
        <v>0</v>
      </c>
      <c r="R41" s="89">
        <f>'4.2.1.4'!U63</f>
        <v>0</v>
      </c>
      <c r="S41" s="89">
        <f>'4.2.1.4'!V63</f>
        <v>62500</v>
      </c>
      <c r="T41" s="89">
        <f>'4.2.1.4'!W63</f>
        <v>0</v>
      </c>
      <c r="U41" s="89">
        <f>'4.2.1.4'!X63</f>
        <v>0</v>
      </c>
      <c r="V41" s="89">
        <f>'4.2.1.4'!Y63</f>
        <v>0</v>
      </c>
      <c r="W41" s="89">
        <f>'4.2.1.4'!Z63</f>
        <v>0</v>
      </c>
      <c r="X41" s="89">
        <f>'4.2.1.4'!AA63</f>
        <v>0</v>
      </c>
      <c r="Y41" s="89">
        <f>'4.2.1.4'!AB63</f>
        <v>0</v>
      </c>
      <c r="Z41" s="89">
        <f>'4.2.1.4'!AC63</f>
        <v>0</v>
      </c>
      <c r="AA41" s="89">
        <f>'4.2.1.4'!AD63</f>
        <v>0</v>
      </c>
      <c r="AB41" s="46"/>
    </row>
    <row r="42" spans="1:28" s="113" customFormat="1" ht="20.25" customHeight="1" x14ac:dyDescent="0.2">
      <c r="A42" s="29"/>
      <c r="B42" s="124" t="s">
        <v>92</v>
      </c>
      <c r="C42" s="33"/>
      <c r="D42" s="162">
        <f>D43+D44</f>
        <v>585000</v>
      </c>
      <c r="E42" s="162">
        <f t="shared" ref="E42:AA42" si="8">E43+E44</f>
        <v>310000</v>
      </c>
      <c r="F42" s="162">
        <f t="shared" si="8"/>
        <v>0</v>
      </c>
      <c r="G42" s="162">
        <f t="shared" si="8"/>
        <v>275000</v>
      </c>
      <c r="H42" s="162">
        <f t="shared" si="8"/>
        <v>0</v>
      </c>
      <c r="I42" s="162">
        <f t="shared" si="8"/>
        <v>0</v>
      </c>
      <c r="J42" s="162">
        <f t="shared" si="8"/>
        <v>0</v>
      </c>
      <c r="K42" s="162">
        <f t="shared" si="8"/>
        <v>0</v>
      </c>
      <c r="L42" s="162">
        <f t="shared" si="8"/>
        <v>0</v>
      </c>
      <c r="M42" s="162">
        <f t="shared" si="8"/>
        <v>0</v>
      </c>
      <c r="N42" s="162">
        <f t="shared" si="8"/>
        <v>0</v>
      </c>
      <c r="O42" s="162">
        <f t="shared" si="8"/>
        <v>0</v>
      </c>
      <c r="P42" s="162">
        <f t="shared" si="8"/>
        <v>17500</v>
      </c>
      <c r="Q42" s="162">
        <f t="shared" si="8"/>
        <v>117500</v>
      </c>
      <c r="R42" s="162">
        <f t="shared" si="8"/>
        <v>0</v>
      </c>
      <c r="S42" s="162">
        <f t="shared" si="8"/>
        <v>0</v>
      </c>
      <c r="T42" s="162">
        <f t="shared" si="8"/>
        <v>17500</v>
      </c>
      <c r="U42" s="162">
        <f t="shared" si="8"/>
        <v>117500</v>
      </c>
      <c r="V42" s="162">
        <f t="shared" si="8"/>
        <v>0</v>
      </c>
      <c r="W42" s="162">
        <f t="shared" si="8"/>
        <v>0</v>
      </c>
      <c r="X42" s="162">
        <f t="shared" si="8"/>
        <v>0</v>
      </c>
      <c r="Y42" s="162">
        <f t="shared" si="8"/>
        <v>75000</v>
      </c>
      <c r="Z42" s="162">
        <f t="shared" si="8"/>
        <v>0</v>
      </c>
      <c r="AA42" s="162">
        <f t="shared" si="8"/>
        <v>0</v>
      </c>
      <c r="AB42" s="46"/>
    </row>
    <row r="43" spans="1:28" s="113" customFormat="1" ht="36" x14ac:dyDescent="0.2">
      <c r="A43" s="29"/>
      <c r="B43" s="31" t="s">
        <v>62</v>
      </c>
      <c r="C43" s="33" t="str">
        <f>'4.2.2.1'!B6</f>
        <v>4.2.2.1 Identificarea necesităților de instruire a angajaților în colaborare cu șefii de subdiviziuni interioare. Stabilirea tematicilor prioritare de instruire și elaborarea Planurilor anuale de dezvoltare profesională (2.2.3)</v>
      </c>
      <c r="D43" s="89">
        <f>'4.2.2.1'!G63</f>
        <v>35000</v>
      </c>
      <c r="E43" s="89">
        <f>'4.2.2.1'!H63</f>
        <v>35000</v>
      </c>
      <c r="F43" s="89">
        <f>'4.2.2.1'!I63</f>
        <v>0</v>
      </c>
      <c r="G43" s="89">
        <f>'4.2.2.1'!J63</f>
        <v>0</v>
      </c>
      <c r="H43" s="89">
        <f>'4.2.2.1'!K63</f>
        <v>0</v>
      </c>
      <c r="I43" s="89">
        <f>'4.2.2.1'!L63</f>
        <v>0</v>
      </c>
      <c r="J43" s="89">
        <f>'4.2.2.1'!M63</f>
        <v>0</v>
      </c>
      <c r="K43" s="89">
        <f>'4.2.2.1'!N63</f>
        <v>0</v>
      </c>
      <c r="L43" s="89">
        <f>'4.2.2.1'!O63</f>
        <v>0</v>
      </c>
      <c r="M43" s="89">
        <f>'4.2.2.1'!P63</f>
        <v>0</v>
      </c>
      <c r="N43" s="89">
        <f>'4.2.2.1'!Q63</f>
        <v>0</v>
      </c>
      <c r="O43" s="89">
        <f>'4.2.2.1'!R63</f>
        <v>0</v>
      </c>
      <c r="P43" s="89">
        <f>'4.2.2.1'!S63</f>
        <v>17500</v>
      </c>
      <c r="Q43" s="89">
        <f>'4.2.2.1'!T63</f>
        <v>17500</v>
      </c>
      <c r="R43" s="89">
        <f>'4.2.2.1'!U63</f>
        <v>0</v>
      </c>
      <c r="S43" s="89">
        <f>'4.2.2.1'!V63</f>
        <v>0</v>
      </c>
      <c r="T43" s="89">
        <f>'4.2.2.1'!W63</f>
        <v>17500</v>
      </c>
      <c r="U43" s="89">
        <f>'4.2.2.1'!X63</f>
        <v>17500</v>
      </c>
      <c r="V43" s="89">
        <f>'4.2.2.1'!Y63</f>
        <v>0</v>
      </c>
      <c r="W43" s="89">
        <f>'4.2.2.1'!Z63</f>
        <v>0</v>
      </c>
      <c r="X43" s="89">
        <f>'4.2.2.1'!AA63</f>
        <v>0</v>
      </c>
      <c r="Y43" s="89">
        <f>'4.2.2.1'!AB63</f>
        <v>0</v>
      </c>
      <c r="Z43" s="89">
        <f>'4.2.2.1'!AC63</f>
        <v>0</v>
      </c>
      <c r="AA43" s="89">
        <f>'4.2.2.1'!AD63</f>
        <v>0</v>
      </c>
      <c r="AB43" s="46"/>
    </row>
    <row r="44" spans="1:28" s="113" customFormat="1" ht="24" x14ac:dyDescent="0.2">
      <c r="A44" s="29"/>
      <c r="B44" s="31" t="s">
        <v>61</v>
      </c>
      <c r="C44" s="33" t="str">
        <f>'4.2.2.2'!B6</f>
        <v xml:space="preserve">4.2.2.2 Consolidarea centrelor  de instruire prin echipamente, facilități de instruire la distanță, dezvoltarea școlii de asistență socială municipală </v>
      </c>
      <c r="D44" s="89">
        <f>'4.2.2.2'!G63</f>
        <v>550000</v>
      </c>
      <c r="E44" s="89">
        <f>'4.2.2.2'!H63</f>
        <v>275000</v>
      </c>
      <c r="F44" s="89">
        <f>'4.2.2.2'!I63</f>
        <v>0</v>
      </c>
      <c r="G44" s="89">
        <f>'4.2.2.2'!J63</f>
        <v>275000</v>
      </c>
      <c r="H44" s="89">
        <f>'4.2.2.2'!K63</f>
        <v>0</v>
      </c>
      <c r="I44" s="89">
        <f>'4.2.2.2'!L63</f>
        <v>0</v>
      </c>
      <c r="J44" s="89">
        <f>'4.2.2.2'!M63</f>
        <v>0</v>
      </c>
      <c r="K44" s="89">
        <f>'4.2.2.2'!N63</f>
        <v>0</v>
      </c>
      <c r="L44" s="89">
        <f>'4.2.2.2'!O63</f>
        <v>0</v>
      </c>
      <c r="M44" s="89">
        <f>'4.2.2.2'!P63</f>
        <v>0</v>
      </c>
      <c r="N44" s="89">
        <f>'4.2.2.2'!Q63</f>
        <v>0</v>
      </c>
      <c r="O44" s="89">
        <f>'4.2.2.2'!R63</f>
        <v>0</v>
      </c>
      <c r="P44" s="89">
        <f>'4.2.2.2'!S63</f>
        <v>0</v>
      </c>
      <c r="Q44" s="89">
        <f>'4.2.2.2'!T63</f>
        <v>100000</v>
      </c>
      <c r="R44" s="89">
        <f>'4.2.2.2'!U63</f>
        <v>0</v>
      </c>
      <c r="S44" s="89">
        <f>'4.2.2.2'!V63</f>
        <v>0</v>
      </c>
      <c r="T44" s="89">
        <f>'4.2.2.2'!W63</f>
        <v>0</v>
      </c>
      <c r="U44" s="89">
        <f>'4.2.2.2'!X63</f>
        <v>100000</v>
      </c>
      <c r="V44" s="89">
        <f>'4.2.2.2'!Y63</f>
        <v>0</v>
      </c>
      <c r="W44" s="89">
        <f>'4.2.2.2'!Z63</f>
        <v>0</v>
      </c>
      <c r="X44" s="89">
        <f>'4.2.2.2'!AA63</f>
        <v>0</v>
      </c>
      <c r="Y44" s="89">
        <f>'4.2.2.2'!AB63</f>
        <v>75000</v>
      </c>
      <c r="Z44" s="89">
        <f>'4.2.2.2'!AC63</f>
        <v>0</v>
      </c>
      <c r="AA44" s="89">
        <f>'4.2.2.2'!AD63</f>
        <v>0</v>
      </c>
      <c r="AB44" s="45"/>
    </row>
    <row r="45" spans="1:28" s="113" customFormat="1" ht="12" x14ac:dyDescent="0.2">
      <c r="A45" s="29"/>
      <c r="B45" s="123" t="s">
        <v>93</v>
      </c>
      <c r="C45" s="33"/>
      <c r="D45" s="162">
        <f>D46+D47+D48+D49+D50+D51</f>
        <v>375737.5</v>
      </c>
      <c r="E45" s="162">
        <f t="shared" ref="E45:AA45" si="9">E46+E47+E48+E49+E50+E51</f>
        <v>83237.5</v>
      </c>
      <c r="F45" s="162">
        <f t="shared" si="9"/>
        <v>0</v>
      </c>
      <c r="G45" s="162">
        <f t="shared" si="9"/>
        <v>292500</v>
      </c>
      <c r="H45" s="162">
        <f t="shared" si="9"/>
        <v>0</v>
      </c>
      <c r="I45" s="162">
        <f t="shared" si="9"/>
        <v>0</v>
      </c>
      <c r="J45" s="162">
        <f t="shared" si="9"/>
        <v>0</v>
      </c>
      <c r="K45" s="162">
        <f t="shared" si="9"/>
        <v>0</v>
      </c>
      <c r="L45" s="162">
        <f t="shared" si="9"/>
        <v>0</v>
      </c>
      <c r="M45" s="162">
        <f t="shared" si="9"/>
        <v>0</v>
      </c>
      <c r="N45" s="162">
        <f t="shared" si="9"/>
        <v>0</v>
      </c>
      <c r="O45" s="162">
        <f t="shared" si="9"/>
        <v>0</v>
      </c>
      <c r="P45" s="162">
        <f t="shared" si="9"/>
        <v>370535</v>
      </c>
      <c r="Q45" s="162">
        <f t="shared" si="9"/>
        <v>78035</v>
      </c>
      <c r="R45" s="162">
        <f t="shared" si="9"/>
        <v>0</v>
      </c>
      <c r="S45" s="162">
        <f t="shared" si="9"/>
        <v>292500</v>
      </c>
      <c r="T45" s="162">
        <f t="shared" si="9"/>
        <v>5202.5</v>
      </c>
      <c r="U45" s="162">
        <f t="shared" si="9"/>
        <v>5202.5</v>
      </c>
      <c r="V45" s="162">
        <f t="shared" si="9"/>
        <v>0</v>
      </c>
      <c r="W45" s="162">
        <f t="shared" si="9"/>
        <v>0</v>
      </c>
      <c r="X45" s="162">
        <f t="shared" si="9"/>
        <v>0</v>
      </c>
      <c r="Y45" s="162">
        <f t="shared" si="9"/>
        <v>0</v>
      </c>
      <c r="Z45" s="162">
        <f t="shared" si="9"/>
        <v>0</v>
      </c>
      <c r="AA45" s="162">
        <f t="shared" si="9"/>
        <v>0</v>
      </c>
      <c r="AB45" s="45"/>
    </row>
    <row r="46" spans="1:28" s="113" customFormat="1" ht="24" x14ac:dyDescent="0.2">
      <c r="A46" s="29"/>
      <c r="B46" s="31" t="s">
        <v>94</v>
      </c>
      <c r="C46" s="33" t="str">
        <f>'4.2.3.1'!B6</f>
        <v xml:space="preserve">4.2.3.1 Evaluarea condițiilor, sistemelor, procedurilor actuale în vederea creării sistemului de supervizare profesională în mun. Chișinău, inclusiv  concluziile și recomandările și costuri  </v>
      </c>
      <c r="D46" s="89">
        <f>'4.2.3.1'!G63</f>
        <v>87500</v>
      </c>
      <c r="E46" s="89">
        <f>'4.2.3.1'!H63</f>
        <v>0</v>
      </c>
      <c r="F46" s="89">
        <f>'4.2.3.1'!I63</f>
        <v>0</v>
      </c>
      <c r="G46" s="89">
        <f>'4.2.3.1'!J63</f>
        <v>87500</v>
      </c>
      <c r="H46" s="89">
        <f>'4.2.3.1'!K63</f>
        <v>0</v>
      </c>
      <c r="I46" s="89">
        <f>'4.2.3.1'!L63</f>
        <v>0</v>
      </c>
      <c r="J46" s="89">
        <f>'4.2.3.1'!M63</f>
        <v>0</v>
      </c>
      <c r="K46" s="89">
        <f>'4.2.3.1'!N63</f>
        <v>0</v>
      </c>
      <c r="L46" s="89">
        <f>'4.2.3.1'!O63</f>
        <v>0</v>
      </c>
      <c r="M46" s="89">
        <f>'4.2.3.1'!P63</f>
        <v>0</v>
      </c>
      <c r="N46" s="89">
        <f>'4.2.3.1'!Q63</f>
        <v>0</v>
      </c>
      <c r="O46" s="89">
        <f>'4.2.3.1'!R63</f>
        <v>0</v>
      </c>
      <c r="P46" s="89">
        <f>'4.2.3.1'!S63</f>
        <v>87500</v>
      </c>
      <c r="Q46" s="89">
        <f>'4.2.3.1'!T63</f>
        <v>0</v>
      </c>
      <c r="R46" s="89">
        <f>'4.2.3.1'!U63</f>
        <v>0</v>
      </c>
      <c r="S46" s="89">
        <f>'4.2.3.1'!V63</f>
        <v>87500</v>
      </c>
      <c r="T46" s="89">
        <f>'4.2.3.1'!W63</f>
        <v>0</v>
      </c>
      <c r="U46" s="89">
        <f>'4.2.3.1'!X63</f>
        <v>0</v>
      </c>
      <c r="V46" s="89">
        <f>'4.2.3.1'!Y63</f>
        <v>0</v>
      </c>
      <c r="W46" s="89">
        <f>'4.2.3.1'!Z63</f>
        <v>0</v>
      </c>
      <c r="X46" s="89">
        <f>'4.2.3.1'!AA63</f>
        <v>0</v>
      </c>
      <c r="Y46" s="89">
        <f>'4.2.3.1'!AB63</f>
        <v>0</v>
      </c>
      <c r="Z46" s="89">
        <f>'4.2.3.1'!AC63</f>
        <v>0</v>
      </c>
      <c r="AA46" s="89">
        <f>'4.2.3.1'!AD63</f>
        <v>0</v>
      </c>
      <c r="AB46" s="45"/>
    </row>
    <row r="47" spans="1:28" s="113" customFormat="1" ht="24" x14ac:dyDescent="0.2">
      <c r="A47" s="29"/>
      <c r="B47" s="31" t="s">
        <v>95</v>
      </c>
      <c r="C47" s="33" t="str">
        <f>'4.2.3.2'!B6</f>
        <v>4.2.3.2 Elaborarea și aprobarea conceptului mun. Chișinău privind sistemul de supervizare profesională</v>
      </c>
      <c r="D47" s="89">
        <f>'4.2.3.2'!G99</f>
        <v>80000</v>
      </c>
      <c r="E47" s="89">
        <f>'4.2.3.2'!H99</f>
        <v>0</v>
      </c>
      <c r="F47" s="89">
        <f>'4.2.3.2'!I99</f>
        <v>0</v>
      </c>
      <c r="G47" s="89">
        <f>'4.2.3.2'!J99</f>
        <v>80000</v>
      </c>
      <c r="H47" s="89">
        <f>'4.2.3.2'!K99</f>
        <v>0</v>
      </c>
      <c r="I47" s="89">
        <f>'4.2.3.2'!L99</f>
        <v>0</v>
      </c>
      <c r="J47" s="89">
        <f>'4.2.3.2'!M99</f>
        <v>0</v>
      </c>
      <c r="K47" s="89">
        <f>'4.2.3.2'!N99</f>
        <v>0</v>
      </c>
      <c r="L47" s="89">
        <f>'4.2.3.2'!O99</f>
        <v>0</v>
      </c>
      <c r="M47" s="89">
        <f>'4.2.3.2'!P99</f>
        <v>0</v>
      </c>
      <c r="N47" s="89">
        <f>'4.2.3.2'!Q99</f>
        <v>0</v>
      </c>
      <c r="O47" s="89">
        <f>'4.2.3.2'!R99</f>
        <v>0</v>
      </c>
      <c r="P47" s="89">
        <f>'4.2.3.2'!S99</f>
        <v>80000</v>
      </c>
      <c r="Q47" s="89">
        <f>'4.2.3.2'!T99</f>
        <v>0</v>
      </c>
      <c r="R47" s="89">
        <f>'4.2.3.2'!U99</f>
        <v>0</v>
      </c>
      <c r="S47" s="89">
        <f>'4.2.3.2'!V99</f>
        <v>80000</v>
      </c>
      <c r="T47" s="89">
        <f>'4.2.3.2'!W99</f>
        <v>0</v>
      </c>
      <c r="U47" s="89">
        <f>'4.2.3.2'!X99</f>
        <v>0</v>
      </c>
      <c r="V47" s="89">
        <f>'4.2.3.2'!Y99</f>
        <v>0</v>
      </c>
      <c r="W47" s="89">
        <f>'4.2.3.2'!Z99</f>
        <v>0</v>
      </c>
      <c r="X47" s="89">
        <f>'4.2.3.2'!AA99</f>
        <v>0</v>
      </c>
      <c r="Y47" s="89">
        <f>'4.2.3.2'!AB99</f>
        <v>0</v>
      </c>
      <c r="Z47" s="89">
        <f>'4.2.3.2'!AC99</f>
        <v>0</v>
      </c>
      <c r="AA47" s="89">
        <f>'4.2.3.2'!AD99</f>
        <v>0</v>
      </c>
      <c r="AB47" s="45"/>
    </row>
    <row r="48" spans="1:28" s="113" customFormat="1" ht="24" x14ac:dyDescent="0.2">
      <c r="A48" s="29"/>
      <c r="B48" s="31" t="s">
        <v>211</v>
      </c>
      <c r="C48" s="33" t="str">
        <f>'4.2.3.3'!B6</f>
        <v>4.2.3.3 Elaborarea și aprobarea regulamentelor, protocoalelor referitor supervizarea profesională</v>
      </c>
      <c r="D48" s="89">
        <f>'4.2.3.3'!G99</f>
        <v>35</v>
      </c>
      <c r="E48" s="89">
        <f>'4.2.3.3'!H99</f>
        <v>35</v>
      </c>
      <c r="F48" s="89">
        <f>'4.2.3.3'!I99</f>
        <v>0</v>
      </c>
      <c r="G48" s="89">
        <f>'4.2.3.3'!J99</f>
        <v>0</v>
      </c>
      <c r="H48" s="89">
        <f>'4.2.3.3'!K99</f>
        <v>0</v>
      </c>
      <c r="I48" s="89">
        <f>'4.2.3.3'!L99</f>
        <v>0</v>
      </c>
      <c r="J48" s="89">
        <f>'4.2.3.3'!M99</f>
        <v>0</v>
      </c>
      <c r="K48" s="89">
        <f>'4.2.3.3'!N99</f>
        <v>0</v>
      </c>
      <c r="L48" s="89">
        <f>'4.2.3.3'!O99</f>
        <v>0</v>
      </c>
      <c r="M48" s="89">
        <f>'4.2.3.3'!P99</f>
        <v>0</v>
      </c>
      <c r="N48" s="89">
        <f>'4.2.3.3'!Q99</f>
        <v>0</v>
      </c>
      <c r="O48" s="89">
        <f>'4.2.3.3'!R99</f>
        <v>0</v>
      </c>
      <c r="P48" s="89">
        <f>'4.2.3.3'!S99</f>
        <v>35</v>
      </c>
      <c r="Q48" s="89">
        <f>'4.2.3.3'!T99</f>
        <v>35</v>
      </c>
      <c r="R48" s="89">
        <f>'4.2.3.3'!U99</f>
        <v>0</v>
      </c>
      <c r="S48" s="89">
        <f>'4.2.3.3'!V99</f>
        <v>0</v>
      </c>
      <c r="T48" s="89">
        <f>'4.2.3.3'!W99</f>
        <v>0</v>
      </c>
      <c r="U48" s="89">
        <f>'4.2.3.3'!X99</f>
        <v>0</v>
      </c>
      <c r="V48" s="89">
        <f>'4.2.3.3'!Y99</f>
        <v>0</v>
      </c>
      <c r="W48" s="89">
        <f>'4.2.3.3'!Z99</f>
        <v>0</v>
      </c>
      <c r="X48" s="89">
        <f>'4.2.3.3'!AA99</f>
        <v>0</v>
      </c>
      <c r="Y48" s="89">
        <f>'4.2.3.3'!AB99</f>
        <v>0</v>
      </c>
      <c r="Z48" s="89">
        <f>'4.2.3.3'!AC99</f>
        <v>0</v>
      </c>
      <c r="AA48" s="89">
        <f>'4.2.3.3'!AD99</f>
        <v>0</v>
      </c>
      <c r="AB48" s="45"/>
    </row>
    <row r="49" spans="1:28" s="113" customFormat="1" ht="36" x14ac:dyDescent="0.2">
      <c r="A49" s="29"/>
      <c r="B49" s="31" t="s">
        <v>212</v>
      </c>
      <c r="C49" s="33" t="str">
        <f>'4.2.3.4'!B6</f>
        <v>4.2.3.4 Elaborarea manualului, inclusiv a versiunii online a programului de instruire,  instruirea periodică a angajaților privind funcționarea mecanismului, inclusiv funcționarea sistemului de gestionare a managementului de caz</v>
      </c>
      <c r="D49" s="89">
        <f>'4.2.3.4'!G99</f>
        <v>155202.5</v>
      </c>
      <c r="E49" s="89">
        <f>'4.2.3.4'!H99</f>
        <v>30202.5</v>
      </c>
      <c r="F49" s="89">
        <f>'4.2.3.4'!I99</f>
        <v>0</v>
      </c>
      <c r="G49" s="89">
        <f>'4.2.3.4'!J99</f>
        <v>125000</v>
      </c>
      <c r="H49" s="89">
        <f>'4.2.3.4'!K99</f>
        <v>0</v>
      </c>
      <c r="I49" s="89">
        <f>'4.2.3.4'!L99</f>
        <v>0</v>
      </c>
      <c r="J49" s="89">
        <f>'4.2.3.4'!M99</f>
        <v>0</v>
      </c>
      <c r="K49" s="89">
        <f>'4.2.3.4'!N99</f>
        <v>0</v>
      </c>
      <c r="L49" s="89">
        <f>'4.2.3.4'!O99</f>
        <v>0</v>
      </c>
      <c r="M49" s="89">
        <f>'4.2.3.4'!P99</f>
        <v>0</v>
      </c>
      <c r="N49" s="89">
        <f>'4.2.3.4'!Q99</f>
        <v>0</v>
      </c>
      <c r="O49" s="89">
        <f>'4.2.3.4'!R99</f>
        <v>0</v>
      </c>
      <c r="P49" s="89">
        <f>'4.2.3.4'!S99</f>
        <v>150000</v>
      </c>
      <c r="Q49" s="89">
        <f>'4.2.3.4'!T99</f>
        <v>25000</v>
      </c>
      <c r="R49" s="89">
        <f>'4.2.3.4'!U99</f>
        <v>0</v>
      </c>
      <c r="S49" s="89">
        <f>'4.2.3.4'!V99</f>
        <v>125000</v>
      </c>
      <c r="T49" s="89">
        <f>'4.2.3.4'!W99</f>
        <v>5202.5</v>
      </c>
      <c r="U49" s="89">
        <f>'4.2.3.4'!X99</f>
        <v>5202.5</v>
      </c>
      <c r="V49" s="89">
        <f>'4.2.3.4'!Y99</f>
        <v>0</v>
      </c>
      <c r="W49" s="89">
        <f>'4.2.3.4'!Z99</f>
        <v>0</v>
      </c>
      <c r="X49" s="89">
        <f>'4.2.3.4'!AA99</f>
        <v>0</v>
      </c>
      <c r="Y49" s="89">
        <f>'4.2.3.4'!AB99</f>
        <v>0</v>
      </c>
      <c r="Z49" s="89">
        <f>'4.2.3.4'!AC99</f>
        <v>0</v>
      </c>
      <c r="AA49" s="89">
        <f>'4.2.3.4'!AD99</f>
        <v>0</v>
      </c>
      <c r="AB49" s="45"/>
    </row>
    <row r="50" spans="1:28" s="113" customFormat="1" ht="13.5" customHeight="1" x14ac:dyDescent="0.2">
      <c r="A50" s="29"/>
      <c r="B50" s="31" t="s">
        <v>213</v>
      </c>
      <c r="C50" s="33" t="str">
        <f>'4.2.3.5'!B6</f>
        <v xml:space="preserve">4.2.3.5 Aprobarea ordinului de desemnare a supervizorilor </v>
      </c>
      <c r="D50" s="89">
        <f>'4.2.3.5'!G99</f>
        <v>3000</v>
      </c>
      <c r="E50" s="89">
        <f>'4.2.3.5'!H99</f>
        <v>3000</v>
      </c>
      <c r="F50" s="89">
        <f>'4.2.3.5'!I99</f>
        <v>0</v>
      </c>
      <c r="G50" s="89">
        <f>'4.2.3.5'!J99</f>
        <v>0</v>
      </c>
      <c r="H50" s="89">
        <f>'4.2.3.5'!K99</f>
        <v>0</v>
      </c>
      <c r="I50" s="89">
        <f>'4.2.3.5'!L99</f>
        <v>0</v>
      </c>
      <c r="J50" s="89">
        <f>'4.2.3.5'!M99</f>
        <v>0</v>
      </c>
      <c r="K50" s="89">
        <f>'4.2.3.5'!N99</f>
        <v>0</v>
      </c>
      <c r="L50" s="89">
        <f>'4.2.3.5'!O99</f>
        <v>0</v>
      </c>
      <c r="M50" s="89">
        <f>'4.2.3.5'!P99</f>
        <v>0</v>
      </c>
      <c r="N50" s="89">
        <f>'4.2.3.5'!Q99</f>
        <v>0</v>
      </c>
      <c r="O50" s="89">
        <f>'4.2.3.5'!R99</f>
        <v>0</v>
      </c>
      <c r="P50" s="89">
        <f>'4.2.3.5'!S99</f>
        <v>3000</v>
      </c>
      <c r="Q50" s="89">
        <f>'4.2.3.5'!T99</f>
        <v>3000</v>
      </c>
      <c r="R50" s="89">
        <f>'4.2.3.5'!U99</f>
        <v>0</v>
      </c>
      <c r="S50" s="89">
        <f>'4.2.3.5'!V99</f>
        <v>0</v>
      </c>
      <c r="T50" s="89">
        <f>'4.2.3.5'!W99</f>
        <v>0</v>
      </c>
      <c r="U50" s="89">
        <f>'4.2.3.5'!X99</f>
        <v>0</v>
      </c>
      <c r="V50" s="89">
        <f>'4.2.3.5'!Y99</f>
        <v>0</v>
      </c>
      <c r="W50" s="89">
        <f>'4.2.3.5'!Z99</f>
        <v>0</v>
      </c>
      <c r="X50" s="89">
        <f>'4.2.3.5'!AA99</f>
        <v>0</v>
      </c>
      <c r="Y50" s="89">
        <f>'4.2.3.5'!AB99</f>
        <v>0</v>
      </c>
      <c r="Z50" s="89">
        <f>'4.2.3.5'!AC99</f>
        <v>0</v>
      </c>
      <c r="AA50" s="89">
        <f>'4.2.3.5'!AD99</f>
        <v>0</v>
      </c>
      <c r="AB50" s="45"/>
    </row>
    <row r="51" spans="1:28" s="113" customFormat="1" ht="13.5" customHeight="1" thickBot="1" x14ac:dyDescent="0.25">
      <c r="A51" s="157"/>
      <c r="B51" s="100" t="s">
        <v>214</v>
      </c>
      <c r="C51" s="158" t="str">
        <f>'4.2.3.6'!B6</f>
        <v>4.2.3.6 Monitorizarea și evaluarea anuală de funcționare a mecanismului de supervizare</v>
      </c>
      <c r="D51" s="159">
        <f>'4.2.3.6'!G63</f>
        <v>50000</v>
      </c>
      <c r="E51" s="159">
        <f>'4.2.3.6'!H63</f>
        <v>50000</v>
      </c>
      <c r="F51" s="159">
        <f>'4.2.3.6'!I63</f>
        <v>0</v>
      </c>
      <c r="G51" s="159">
        <f>'4.2.3.6'!J63</f>
        <v>0</v>
      </c>
      <c r="H51" s="159">
        <f>'4.2.3.6'!K63</f>
        <v>0</v>
      </c>
      <c r="I51" s="159">
        <f>'4.2.3.6'!L63</f>
        <v>0</v>
      </c>
      <c r="J51" s="159">
        <f>'4.2.3.6'!M63</f>
        <v>0</v>
      </c>
      <c r="K51" s="159">
        <f>'4.2.3.6'!N63</f>
        <v>0</v>
      </c>
      <c r="L51" s="159">
        <f>'4.2.3.6'!O63</f>
        <v>0</v>
      </c>
      <c r="M51" s="159">
        <f>'4.2.3.6'!P63</f>
        <v>0</v>
      </c>
      <c r="N51" s="159">
        <f>'4.2.3.6'!Q63</f>
        <v>0</v>
      </c>
      <c r="O51" s="159">
        <f>'4.2.3.6'!R63</f>
        <v>0</v>
      </c>
      <c r="P51" s="159">
        <f>'4.2.3.6'!S63</f>
        <v>50000</v>
      </c>
      <c r="Q51" s="159">
        <f>'4.2.3.6'!T63</f>
        <v>50000</v>
      </c>
      <c r="R51" s="159">
        <f>'4.2.3.6'!U63</f>
        <v>0</v>
      </c>
      <c r="S51" s="159">
        <f>'4.2.3.6'!V63</f>
        <v>0</v>
      </c>
      <c r="T51" s="159">
        <f>'4.2.3.6'!W63</f>
        <v>0</v>
      </c>
      <c r="U51" s="159">
        <f>'4.2.3.6'!X63</f>
        <v>0</v>
      </c>
      <c r="V51" s="159">
        <f>'4.2.3.6'!Y63</f>
        <v>0</v>
      </c>
      <c r="W51" s="159">
        <f>'4.2.3.6'!Z63</f>
        <v>0</v>
      </c>
      <c r="X51" s="159">
        <f>'4.2.3.6'!AA63</f>
        <v>0</v>
      </c>
      <c r="Y51" s="159">
        <f>'4.2.3.6'!AB63</f>
        <v>0</v>
      </c>
      <c r="Z51" s="159">
        <f>'4.2.3.6'!AC63</f>
        <v>0</v>
      </c>
      <c r="AA51" s="159">
        <f>'4.2.3.6'!AD63</f>
        <v>0</v>
      </c>
      <c r="AB51" s="161"/>
    </row>
    <row r="52" spans="1:28" s="113" customFormat="1" ht="22.5" customHeight="1" thickBot="1" x14ac:dyDescent="0.25">
      <c r="A52" s="171" t="s">
        <v>40</v>
      </c>
      <c r="B52" s="172"/>
      <c r="C52" s="172"/>
      <c r="D52" s="138">
        <f>D36+D6</f>
        <v>5421735</v>
      </c>
      <c r="E52" s="138">
        <f t="shared" ref="E52:AA52" si="10">E36+E6</f>
        <v>3373522.5</v>
      </c>
      <c r="F52" s="138">
        <f t="shared" si="10"/>
        <v>0</v>
      </c>
      <c r="G52" s="138">
        <f t="shared" si="10"/>
        <v>2048212.5</v>
      </c>
      <c r="H52" s="138">
        <f t="shared" ca="1" si="10"/>
        <v>3428387.5</v>
      </c>
      <c r="I52" s="138">
        <f t="shared" si="10"/>
        <v>201875</v>
      </c>
      <c r="J52" s="138">
        <f t="shared" si="10"/>
        <v>0</v>
      </c>
      <c r="K52" s="138">
        <f t="shared" ca="1" si="10"/>
        <v>3428387.5</v>
      </c>
      <c r="L52" s="138">
        <f t="shared" si="10"/>
        <v>782165</v>
      </c>
      <c r="M52" s="138">
        <f t="shared" si="10"/>
        <v>374370</v>
      </c>
      <c r="N52" s="138">
        <f t="shared" si="10"/>
        <v>0</v>
      </c>
      <c r="O52" s="138">
        <f t="shared" si="10"/>
        <v>310720</v>
      </c>
      <c r="P52" s="138">
        <f t="shared" si="10"/>
        <v>2280057.5</v>
      </c>
      <c r="Q52" s="138">
        <f t="shared" si="10"/>
        <v>1239065</v>
      </c>
      <c r="R52" s="138">
        <f t="shared" si="10"/>
        <v>0</v>
      </c>
      <c r="S52" s="138">
        <f t="shared" si="10"/>
        <v>1325992.5</v>
      </c>
      <c r="T52" s="138">
        <f t="shared" si="10"/>
        <v>529480</v>
      </c>
      <c r="U52" s="138">
        <f t="shared" si="10"/>
        <v>639480</v>
      </c>
      <c r="V52" s="138">
        <f t="shared" si="10"/>
        <v>0</v>
      </c>
      <c r="W52" s="138">
        <f t="shared" si="10"/>
        <v>0</v>
      </c>
      <c r="X52" s="138">
        <f t="shared" si="10"/>
        <v>767382.5</v>
      </c>
      <c r="Y52" s="138">
        <f t="shared" si="10"/>
        <v>772132.5</v>
      </c>
      <c r="Z52" s="138">
        <f t="shared" si="10"/>
        <v>0</v>
      </c>
      <c r="AA52" s="138">
        <f t="shared" si="10"/>
        <v>80250</v>
      </c>
      <c r="AB52" s="47"/>
    </row>
    <row r="53" spans="1:28" s="113" customFormat="1" ht="12" x14ac:dyDescent="0.2">
      <c r="B53" s="119"/>
      <c r="C53" s="111"/>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row>
  </sheetData>
  <mergeCells count="12">
    <mergeCell ref="AB2:AB4"/>
    <mergeCell ref="A52:C52"/>
    <mergeCell ref="A2:A4"/>
    <mergeCell ref="C2:C4"/>
    <mergeCell ref="B2:B4"/>
    <mergeCell ref="H3:K3"/>
    <mergeCell ref="L3:O3"/>
    <mergeCell ref="P3:S3"/>
    <mergeCell ref="T3:W3"/>
    <mergeCell ref="X3:AA3"/>
    <mergeCell ref="D3:G3"/>
    <mergeCell ref="D2:AA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70"/>
  <sheetViews>
    <sheetView zoomScale="70" zoomScaleNormal="70" workbookViewId="0">
      <selection activeCell="E50" sqref="E50"/>
    </sheetView>
  </sheetViews>
  <sheetFormatPr defaultRowHeight="15" x14ac:dyDescent="0.25"/>
  <cols>
    <col min="2" max="2" width="33.5703125" bestFit="1" customWidth="1"/>
    <col min="3" max="3" width="9" style="6" bestFit="1" customWidth="1"/>
    <col min="6" max="6" width="14.28515625" customWidth="1"/>
  </cols>
  <sheetData>
    <row r="3" spans="2:4" x14ac:dyDescent="0.25">
      <c r="B3" t="s">
        <v>78</v>
      </c>
    </row>
    <row r="4" spans="2:4" x14ac:dyDescent="0.25">
      <c r="B4" t="s">
        <v>139</v>
      </c>
    </row>
    <row r="5" spans="2:4" x14ac:dyDescent="0.25">
      <c r="B5" t="s">
        <v>81</v>
      </c>
    </row>
    <row r="6" spans="2:4" x14ac:dyDescent="0.25">
      <c r="B6" s="125" t="s">
        <v>160</v>
      </c>
    </row>
    <row r="7" spans="2:4" x14ac:dyDescent="0.25">
      <c r="B7" s="139" t="s">
        <v>137</v>
      </c>
    </row>
    <row r="8" spans="2:4" x14ac:dyDescent="0.25">
      <c r="B8" s="1"/>
    </row>
    <row r="9" spans="2:4" x14ac:dyDescent="0.25">
      <c r="B9">
        <v>2022</v>
      </c>
    </row>
    <row r="10" spans="2:4" ht="15.75" thickBot="1" x14ac:dyDescent="0.3">
      <c r="B10" s="4"/>
      <c r="C10" s="7" t="s">
        <v>0</v>
      </c>
      <c r="D10" s="9"/>
    </row>
    <row r="11" spans="2:4" hidden="1" x14ac:dyDescent="0.25">
      <c r="B11" s="4" t="s">
        <v>15</v>
      </c>
      <c r="C11" s="7" t="s">
        <v>9</v>
      </c>
      <c r="D11" s="9">
        <f>1+D14</f>
        <v>1</v>
      </c>
    </row>
    <row r="12" spans="2:4" hidden="1" x14ac:dyDescent="0.25">
      <c r="B12" s="4" t="s">
        <v>13</v>
      </c>
      <c r="C12" s="7" t="s">
        <v>21</v>
      </c>
      <c r="D12" s="9">
        <f>SUM(D14:D21)</f>
        <v>1</v>
      </c>
    </row>
    <row r="13" spans="2:4" hidden="1" x14ac:dyDescent="0.25">
      <c r="B13" s="4"/>
      <c r="C13" s="7"/>
    </row>
    <row r="14" spans="2:4" ht="30" hidden="1" x14ac:dyDescent="0.25">
      <c r="B14" s="15" t="s">
        <v>16</v>
      </c>
      <c r="C14" s="7"/>
      <c r="D14" s="14"/>
    </row>
    <row r="15" spans="2:4" ht="30" hidden="1" x14ac:dyDescent="0.25">
      <c r="B15" s="15" t="s">
        <v>28</v>
      </c>
      <c r="C15" s="7"/>
      <c r="D15" s="14"/>
    </row>
    <row r="16" spans="2:4" ht="30" hidden="1" x14ac:dyDescent="0.25">
      <c r="B16" s="15" t="s">
        <v>22</v>
      </c>
      <c r="C16" s="7"/>
      <c r="D16" s="14"/>
    </row>
    <row r="17" spans="1:6" ht="30" hidden="1" x14ac:dyDescent="0.25">
      <c r="B17" s="15" t="s">
        <v>17</v>
      </c>
      <c r="C17" s="7"/>
      <c r="D17" s="14">
        <v>1</v>
      </c>
    </row>
    <row r="18" spans="1:6" ht="30" hidden="1" x14ac:dyDescent="0.25">
      <c r="B18" s="15" t="s">
        <v>18</v>
      </c>
      <c r="C18" s="7"/>
      <c r="D18" s="14"/>
    </row>
    <row r="19" spans="1:6" ht="30" hidden="1" x14ac:dyDescent="0.25">
      <c r="B19" s="15" t="s">
        <v>19</v>
      </c>
      <c r="C19" s="7"/>
      <c r="D19" s="14"/>
    </row>
    <row r="20" spans="1:6" ht="30" hidden="1" x14ac:dyDescent="0.25">
      <c r="B20" s="15" t="s">
        <v>27</v>
      </c>
      <c r="C20" s="7"/>
      <c r="D20" s="14"/>
    </row>
    <row r="21" spans="1:6" ht="30" hidden="1" x14ac:dyDescent="0.25">
      <c r="B21" s="15" t="s">
        <v>20</v>
      </c>
      <c r="C21" s="7"/>
      <c r="D21" s="14"/>
    </row>
    <row r="22" spans="1:6" hidden="1" x14ac:dyDescent="0.25">
      <c r="C22" s="7"/>
    </row>
    <row r="23" spans="1:6" ht="18" hidden="1" thickBot="1" x14ac:dyDescent="0.35">
      <c r="B23" s="2" t="s">
        <v>46</v>
      </c>
      <c r="C23" s="8"/>
      <c r="D23" s="2"/>
      <c r="E23" s="2"/>
      <c r="F23" s="2"/>
    </row>
    <row r="24" spans="1:6" hidden="1" x14ac:dyDescent="0.25">
      <c r="A24" t="str">
        <f>re!B2</f>
        <v>Curs schimb MDL/EUR (şfîrşit an 2020)</v>
      </c>
      <c r="C24" s="7"/>
      <c r="D24" s="18">
        <f>re!C2</f>
        <v>21.5</v>
      </c>
    </row>
    <row r="25" spans="1:6" hidden="1" x14ac:dyDescent="0.25">
      <c r="A25" t="str">
        <f>re!B3</f>
        <v>Curs schimb MDL/USD (şfîrşit an 20205)</v>
      </c>
      <c r="C25" s="7"/>
      <c r="D25" s="18">
        <f>re!C3</f>
        <v>20</v>
      </c>
    </row>
    <row r="26" spans="1:6" hidden="1" x14ac:dyDescent="0.25">
      <c r="C26" s="7"/>
      <c r="D26" s="7" t="s">
        <v>12</v>
      </c>
      <c r="E26" s="7" t="s">
        <v>10</v>
      </c>
      <c r="F26" s="7" t="s">
        <v>11</v>
      </c>
    </row>
    <row r="27" spans="1:6" hidden="1" x14ac:dyDescent="0.25">
      <c r="B27" s="4" t="s">
        <v>23</v>
      </c>
      <c r="C27" s="7" t="s">
        <v>1</v>
      </c>
      <c r="D27" s="9">
        <f>re!C6*D24</f>
        <v>8600</v>
      </c>
      <c r="F27" s="10">
        <f>D27*E27</f>
        <v>0</v>
      </c>
    </row>
    <row r="28" spans="1:6" hidden="1" x14ac:dyDescent="0.25">
      <c r="B28" s="4" t="s">
        <v>2</v>
      </c>
      <c r="C28" s="7" t="s">
        <v>1</v>
      </c>
      <c r="D28" s="9">
        <f>re!C8*D24</f>
        <v>2150</v>
      </c>
      <c r="F28" s="10">
        <f>D28*E28</f>
        <v>0</v>
      </c>
    </row>
    <row r="29" spans="1:6" hidden="1" x14ac:dyDescent="0.25">
      <c r="B29" s="4" t="s">
        <v>3</v>
      </c>
      <c r="C29" s="7" t="s">
        <v>1</v>
      </c>
      <c r="D29" s="9">
        <f>re!C9*D24</f>
        <v>1075</v>
      </c>
      <c r="F29" s="10">
        <f>D29*E29</f>
        <v>0</v>
      </c>
    </row>
    <row r="30" spans="1:6" hidden="1" x14ac:dyDescent="0.25">
      <c r="B30" s="4" t="s">
        <v>4</v>
      </c>
      <c r="C30" s="7" t="s">
        <v>6</v>
      </c>
      <c r="D30" s="9">
        <f>re!C10*D24</f>
        <v>6450</v>
      </c>
      <c r="F30" s="10">
        <f>D30*E30</f>
        <v>0</v>
      </c>
    </row>
    <row r="31" spans="1:6" hidden="1" x14ac:dyDescent="0.25">
      <c r="B31" s="4"/>
      <c r="C31" s="7"/>
      <c r="D31" s="9"/>
      <c r="F31" s="10"/>
    </row>
    <row r="32" spans="1:6" hidden="1" x14ac:dyDescent="0.25">
      <c r="B32" s="4" t="s">
        <v>24</v>
      </c>
      <c r="C32" s="7" t="s">
        <v>29</v>
      </c>
      <c r="D32" s="9">
        <f>re!C7*D25</f>
        <v>30000</v>
      </c>
      <c r="F32" s="10">
        <f>D32*E32</f>
        <v>0</v>
      </c>
    </row>
    <row r="33" spans="2:30" hidden="1" x14ac:dyDescent="0.25">
      <c r="B33" s="4" t="s">
        <v>26</v>
      </c>
      <c r="C33" s="7" t="s">
        <v>29</v>
      </c>
      <c r="D33" s="9">
        <v>35</v>
      </c>
      <c r="F33" s="10">
        <f>D33*E33</f>
        <v>0</v>
      </c>
    </row>
    <row r="34" spans="2:30" hidden="1" x14ac:dyDescent="0.25">
      <c r="B34" s="4"/>
      <c r="C34" s="7"/>
      <c r="D34" s="9"/>
      <c r="F34" s="10"/>
    </row>
    <row r="35" spans="2:30" hidden="1" x14ac:dyDescent="0.25">
      <c r="B35" s="4" t="s">
        <v>36</v>
      </c>
      <c r="C35" s="7" t="s">
        <v>34</v>
      </c>
      <c r="D35" s="9">
        <v>100</v>
      </c>
      <c r="F35" s="10">
        <f>D35*E35</f>
        <v>0</v>
      </c>
    </row>
    <row r="36" spans="2:30" hidden="1" x14ac:dyDescent="0.25">
      <c r="B36" s="4" t="s">
        <v>33</v>
      </c>
      <c r="C36" s="7" t="s">
        <v>34</v>
      </c>
      <c r="D36" s="9">
        <v>8</v>
      </c>
      <c r="F36" s="10">
        <f>D36*E36</f>
        <v>0</v>
      </c>
    </row>
    <row r="37" spans="2:30" hidden="1" x14ac:dyDescent="0.25">
      <c r="B37" s="4"/>
      <c r="C37" s="7"/>
      <c r="D37" s="9"/>
      <c r="F37" s="10"/>
    </row>
    <row r="38" spans="2:30" hidden="1" x14ac:dyDescent="0.25">
      <c r="B38" s="4" t="s">
        <v>25</v>
      </c>
      <c r="C38" s="7" t="s">
        <v>31</v>
      </c>
      <c r="D38" s="9"/>
      <c r="F38" s="10">
        <f>SUM(F39:F42)</f>
        <v>0</v>
      </c>
    </row>
    <row r="39" spans="2:30" hidden="1" x14ac:dyDescent="0.25">
      <c r="B39" s="4" t="s">
        <v>32</v>
      </c>
      <c r="C39" s="7" t="s">
        <v>35</v>
      </c>
      <c r="D39" s="9">
        <f>re!C11*D24</f>
        <v>3225</v>
      </c>
      <c r="F39" s="10">
        <f>D39*E39</f>
        <v>0</v>
      </c>
    </row>
    <row r="40" spans="2:30" hidden="1" x14ac:dyDescent="0.25">
      <c r="B40" s="4" t="s">
        <v>5</v>
      </c>
      <c r="C40" s="7" t="s">
        <v>35</v>
      </c>
      <c r="D40" s="19">
        <f>re!C12*D24</f>
        <v>537.5</v>
      </c>
      <c r="F40" s="10">
        <f>D40*E40</f>
        <v>0</v>
      </c>
    </row>
    <row r="41" spans="2:30" hidden="1" x14ac:dyDescent="0.25">
      <c r="B41" s="4" t="s">
        <v>30</v>
      </c>
      <c r="C41" s="7" t="s">
        <v>29</v>
      </c>
      <c r="D41" s="9">
        <v>40</v>
      </c>
      <c r="F41" s="10">
        <f>D41*E41*E38</f>
        <v>0</v>
      </c>
    </row>
    <row r="42" spans="2:30" hidden="1" x14ac:dyDescent="0.25">
      <c r="B42" s="4" t="s">
        <v>7</v>
      </c>
      <c r="C42" s="7" t="s">
        <v>29</v>
      </c>
      <c r="D42" s="9">
        <v>20</v>
      </c>
      <c r="F42" s="10">
        <f>D42*E42*E38</f>
        <v>0</v>
      </c>
    </row>
    <row r="43" spans="2:30" hidden="1" x14ac:dyDescent="0.25">
      <c r="B43" s="4"/>
      <c r="F43" s="1"/>
    </row>
    <row r="44" spans="2:30" hidden="1" x14ac:dyDescent="0.25">
      <c r="B44" s="13" t="s">
        <v>8</v>
      </c>
      <c r="C44" s="12"/>
      <c r="D44" s="12"/>
      <c r="E44" s="12"/>
      <c r="F44" s="11">
        <f>SUM(F27:F38)</f>
        <v>0</v>
      </c>
    </row>
    <row r="45" spans="2:30" hidden="1" x14ac:dyDescent="0.25"/>
    <row r="46" spans="2:30" ht="18" thickBot="1" x14ac:dyDescent="0.35">
      <c r="B46" s="2" t="s">
        <v>75</v>
      </c>
      <c r="C46" s="8"/>
      <c r="D46" s="2"/>
      <c r="E46" s="2"/>
      <c r="F46" s="2"/>
      <c r="G46" s="203" t="s">
        <v>68</v>
      </c>
      <c r="H46" s="204"/>
      <c r="I46" s="204"/>
      <c r="J46" s="205"/>
      <c r="K46" s="185">
        <v>2021</v>
      </c>
      <c r="L46" s="186"/>
      <c r="M46" s="186"/>
      <c r="N46" s="187"/>
      <c r="O46" s="185">
        <v>2022</v>
      </c>
      <c r="P46" s="186"/>
      <c r="Q46" s="186"/>
      <c r="R46" s="187"/>
      <c r="S46" s="185">
        <v>2023</v>
      </c>
      <c r="T46" s="186"/>
      <c r="U46" s="186"/>
      <c r="V46" s="187"/>
      <c r="W46" s="185">
        <v>2024</v>
      </c>
      <c r="X46" s="186"/>
      <c r="Y46" s="186"/>
      <c r="Z46" s="187"/>
      <c r="AA46" s="185">
        <v>2025</v>
      </c>
      <c r="AB46" s="186"/>
      <c r="AC46" s="186"/>
      <c r="AD46" s="187"/>
    </row>
    <row r="47" spans="2:30" ht="16.5" thickTop="1" thickBot="1" x14ac:dyDescent="0.3">
      <c r="C47" s="7"/>
      <c r="G47" s="140" t="s">
        <v>39</v>
      </c>
      <c r="H47" s="141" t="s">
        <v>96</v>
      </c>
      <c r="I47" s="141" t="s">
        <v>66</v>
      </c>
      <c r="J47" s="142" t="s">
        <v>65</v>
      </c>
      <c r="K47" s="77" t="s">
        <v>39</v>
      </c>
      <c r="L47" s="34" t="s">
        <v>96</v>
      </c>
      <c r="M47" s="34" t="s">
        <v>66</v>
      </c>
      <c r="N47" s="36" t="s">
        <v>65</v>
      </c>
      <c r="O47" s="84" t="s">
        <v>39</v>
      </c>
      <c r="P47" s="34" t="s">
        <v>96</v>
      </c>
      <c r="Q47" s="44" t="s">
        <v>66</v>
      </c>
      <c r="R47" s="38" t="s">
        <v>65</v>
      </c>
      <c r="S47" s="40" t="s">
        <v>39</v>
      </c>
      <c r="T47" s="27" t="s">
        <v>96</v>
      </c>
      <c r="U47" s="27" t="s">
        <v>66</v>
      </c>
      <c r="V47" s="41" t="s">
        <v>65</v>
      </c>
      <c r="W47" s="43" t="s">
        <v>39</v>
      </c>
      <c r="X47" s="27" t="s">
        <v>96</v>
      </c>
      <c r="Y47" s="27" t="s">
        <v>66</v>
      </c>
      <c r="Z47" s="41" t="s">
        <v>65</v>
      </c>
      <c r="AA47" s="43" t="s">
        <v>39</v>
      </c>
      <c r="AB47" s="27" t="s">
        <v>96</v>
      </c>
      <c r="AC47" s="39" t="s">
        <v>66</v>
      </c>
      <c r="AD47" s="65" t="s">
        <v>65</v>
      </c>
    </row>
    <row r="48" spans="2:30" x14ac:dyDescent="0.25">
      <c r="C48" s="7"/>
      <c r="D48" s="7" t="s">
        <v>12</v>
      </c>
      <c r="E48" s="7" t="s">
        <v>10</v>
      </c>
      <c r="F48" s="7" t="s">
        <v>11</v>
      </c>
      <c r="G48" s="151"/>
      <c r="H48" s="144"/>
      <c r="I48" s="144"/>
      <c r="J48" s="145"/>
      <c r="K48" s="78"/>
      <c r="L48" s="60"/>
      <c r="M48" s="60"/>
      <c r="N48" s="62"/>
      <c r="O48" s="83"/>
      <c r="P48" s="60"/>
      <c r="Q48" s="60"/>
      <c r="R48" s="62"/>
      <c r="S48" s="64"/>
      <c r="T48" s="60"/>
      <c r="U48" s="57"/>
      <c r="V48" s="62"/>
      <c r="W48" s="64"/>
      <c r="X48" s="60"/>
      <c r="Y48" s="60"/>
      <c r="Z48" s="62"/>
      <c r="AA48" s="64"/>
      <c r="AB48" s="60"/>
      <c r="AC48" s="60"/>
      <c r="AD48" s="62"/>
    </row>
    <row r="49" spans="2:30" x14ac:dyDescent="0.25">
      <c r="B49" s="4" t="s">
        <v>127</v>
      </c>
      <c r="C49" s="7" t="s">
        <v>1</v>
      </c>
      <c r="D49" s="9">
        <v>2500</v>
      </c>
      <c r="E49">
        <v>5</v>
      </c>
      <c r="F49" s="10">
        <f>D49*E49</f>
        <v>12500</v>
      </c>
      <c r="G49" s="152">
        <f>SUM(H49:J49)</f>
        <v>12500</v>
      </c>
      <c r="H49" s="147">
        <f>L49+P49+T49+X49+AB49</f>
        <v>0</v>
      </c>
      <c r="I49" s="147">
        <f>M49+Q49+U49+Y49+AC49</f>
        <v>0</v>
      </c>
      <c r="J49" s="148">
        <f>F49</f>
        <v>12500</v>
      </c>
      <c r="K49" s="79">
        <f ca="1">SUM(L49:N49)</f>
        <v>0</v>
      </c>
      <c r="L49" s="73"/>
      <c r="M49" s="73"/>
      <c r="N49" s="69">
        <f ca="1">SUM(L49:N49)</f>
        <v>0</v>
      </c>
      <c r="O49" s="79">
        <f>SUM(P49:R49)</f>
        <v>0</v>
      </c>
      <c r="P49" s="73"/>
      <c r="Q49" s="73"/>
      <c r="R49" s="69"/>
      <c r="S49" s="76">
        <f>SUM(T49:V49)</f>
        <v>25000</v>
      </c>
      <c r="T49" s="73"/>
      <c r="U49" s="70"/>
      <c r="V49" s="69">
        <f>D49*10</f>
        <v>25000</v>
      </c>
      <c r="W49" s="76">
        <f>SUM(X49:Z49)</f>
        <v>0</v>
      </c>
      <c r="X49" s="73"/>
      <c r="Y49" s="73"/>
      <c r="Z49" s="69"/>
      <c r="AA49" s="76">
        <f>SUM(AB49:AD50)</f>
        <v>0</v>
      </c>
      <c r="AB49" s="73"/>
      <c r="AC49" s="73"/>
      <c r="AD49" s="69"/>
    </row>
    <row r="50" spans="2:30" x14ac:dyDescent="0.25">
      <c r="B50" s="4" t="s">
        <v>4</v>
      </c>
      <c r="C50" s="7" t="s">
        <v>6</v>
      </c>
      <c r="D50" s="9"/>
      <c r="E50">
        <v>0</v>
      </c>
      <c r="F50" s="10">
        <f>D50*E50</f>
        <v>0</v>
      </c>
      <c r="G50" s="152">
        <f t="shared" ref="G50:G62" si="0">SUM(H50:J50)</f>
        <v>0</v>
      </c>
      <c r="H50" s="147">
        <f t="shared" ref="H50:J62" si="1">L50+P50+T50+X50+AB50</f>
        <v>0</v>
      </c>
      <c r="I50" s="147">
        <f t="shared" si="1"/>
        <v>0</v>
      </c>
      <c r="J50" s="148">
        <f t="shared" si="1"/>
        <v>0</v>
      </c>
      <c r="K50" s="79">
        <f t="shared" ref="K50:K62" si="2">SUM(L50:N50)</f>
        <v>0</v>
      </c>
      <c r="L50" s="73"/>
      <c r="M50" s="73"/>
      <c r="N50" s="69">
        <f t="shared" ref="N50:N57" si="3">F50</f>
        <v>0</v>
      </c>
      <c r="O50" s="79">
        <f t="shared" ref="O50:O62" si="4">SUM(P50:R50)</f>
        <v>0</v>
      </c>
      <c r="P50" s="73"/>
      <c r="Q50" s="73"/>
      <c r="R50" s="69">
        <f t="shared" ref="R50:R57" si="5">F50</f>
        <v>0</v>
      </c>
      <c r="S50" s="76">
        <f t="shared" ref="S50:S62" si="6">SUM(T50:V50)</f>
        <v>0</v>
      </c>
      <c r="T50" s="73"/>
      <c r="U50" s="70"/>
      <c r="V50" s="69"/>
      <c r="W50" s="76">
        <f t="shared" ref="W50:W62" si="7">SUM(X50:Z50)</f>
        <v>0</v>
      </c>
      <c r="X50" s="73"/>
      <c r="Y50" s="73"/>
      <c r="Z50" s="69"/>
      <c r="AA50" s="76">
        <f t="shared" ref="AA50:AA62" si="8">SUM(AB50:AD51)</f>
        <v>0</v>
      </c>
      <c r="AB50" s="73"/>
      <c r="AC50" s="73"/>
      <c r="AD50" s="69"/>
    </row>
    <row r="51" spans="2:30" x14ac:dyDescent="0.25">
      <c r="B51" s="4"/>
      <c r="C51" s="7"/>
      <c r="D51" s="9"/>
      <c r="F51" s="10"/>
      <c r="G51" s="152">
        <f t="shared" si="0"/>
        <v>0</v>
      </c>
      <c r="H51" s="147">
        <f t="shared" si="1"/>
        <v>0</v>
      </c>
      <c r="I51" s="147">
        <f t="shared" si="1"/>
        <v>0</v>
      </c>
      <c r="J51" s="148">
        <f t="shared" si="1"/>
        <v>0</v>
      </c>
      <c r="K51" s="79">
        <f t="shared" si="2"/>
        <v>0</v>
      </c>
      <c r="L51" s="73"/>
      <c r="M51" s="73"/>
      <c r="N51" s="69">
        <f t="shared" si="3"/>
        <v>0</v>
      </c>
      <c r="O51" s="79">
        <f t="shared" si="4"/>
        <v>0</v>
      </c>
      <c r="P51" s="73"/>
      <c r="Q51" s="73"/>
      <c r="R51" s="69">
        <f t="shared" si="5"/>
        <v>0</v>
      </c>
      <c r="S51" s="76">
        <f t="shared" si="6"/>
        <v>0</v>
      </c>
      <c r="T51" s="73"/>
      <c r="U51" s="70"/>
      <c r="V51" s="69"/>
      <c r="W51" s="76">
        <f t="shared" si="7"/>
        <v>0</v>
      </c>
      <c r="X51" s="73"/>
      <c r="Y51" s="73"/>
      <c r="Z51" s="69"/>
      <c r="AA51" s="76">
        <f t="shared" si="8"/>
        <v>0</v>
      </c>
      <c r="AB51" s="73"/>
      <c r="AC51" s="73"/>
      <c r="AD51" s="69"/>
    </row>
    <row r="52" spans="2:30" x14ac:dyDescent="0.25">
      <c r="B52" s="4" t="s">
        <v>128</v>
      </c>
      <c r="C52" s="7" t="s">
        <v>29</v>
      </c>
      <c r="D52" s="9">
        <v>2500</v>
      </c>
      <c r="E52">
        <v>10</v>
      </c>
      <c r="F52" s="10">
        <f>D52*E52</f>
        <v>25000</v>
      </c>
      <c r="G52" s="152">
        <f t="shared" si="0"/>
        <v>25000</v>
      </c>
      <c r="H52" s="147">
        <f t="shared" si="1"/>
        <v>0</v>
      </c>
      <c r="I52" s="147">
        <f t="shared" si="1"/>
        <v>0</v>
      </c>
      <c r="J52" s="148">
        <f>F52</f>
        <v>25000</v>
      </c>
      <c r="K52" s="79">
        <f t="shared" si="2"/>
        <v>0</v>
      </c>
      <c r="L52" s="73"/>
      <c r="M52" s="73"/>
      <c r="N52" s="69"/>
      <c r="O52" s="79">
        <f t="shared" si="4"/>
        <v>0</v>
      </c>
      <c r="P52" s="73"/>
      <c r="Q52" s="73"/>
      <c r="R52" s="69"/>
      <c r="S52" s="76">
        <f t="shared" si="6"/>
        <v>25000</v>
      </c>
      <c r="T52" s="73"/>
      <c r="U52" s="70"/>
      <c r="V52" s="69">
        <f>D52*10</f>
        <v>25000</v>
      </c>
      <c r="W52" s="76">
        <f t="shared" si="7"/>
        <v>0</v>
      </c>
      <c r="X52" s="73"/>
      <c r="Y52" s="73"/>
      <c r="Z52" s="69"/>
      <c r="AA52" s="76">
        <f t="shared" si="8"/>
        <v>0</v>
      </c>
      <c r="AB52" s="73"/>
      <c r="AC52" s="73"/>
      <c r="AD52" s="69"/>
    </row>
    <row r="53" spans="2:30" x14ac:dyDescent="0.25">
      <c r="B53" s="4" t="s">
        <v>129</v>
      </c>
      <c r="C53" s="7" t="s">
        <v>29</v>
      </c>
      <c r="D53" s="9">
        <v>2500</v>
      </c>
      <c r="E53">
        <v>5</v>
      </c>
      <c r="F53" s="10">
        <f>D53*E53</f>
        <v>12500</v>
      </c>
      <c r="G53" s="152">
        <f t="shared" si="0"/>
        <v>12500</v>
      </c>
      <c r="H53" s="147"/>
      <c r="I53" s="147">
        <f t="shared" si="1"/>
        <v>0</v>
      </c>
      <c r="J53" s="148">
        <f>F53</f>
        <v>12500</v>
      </c>
      <c r="K53" s="79">
        <f t="shared" si="2"/>
        <v>0</v>
      </c>
      <c r="L53" s="73"/>
      <c r="M53" s="73"/>
      <c r="N53" s="69"/>
      <c r="O53" s="79">
        <f t="shared" si="4"/>
        <v>0</v>
      </c>
      <c r="P53" s="73"/>
      <c r="Q53" s="73"/>
      <c r="R53" s="69"/>
      <c r="S53" s="76">
        <f t="shared" si="6"/>
        <v>12500</v>
      </c>
      <c r="T53" s="73"/>
      <c r="U53" s="70"/>
      <c r="V53" s="69">
        <f>D53*5</f>
        <v>12500</v>
      </c>
      <c r="W53" s="76">
        <f t="shared" si="7"/>
        <v>0</v>
      </c>
      <c r="X53" s="73"/>
      <c r="Y53" s="73"/>
      <c r="Z53" s="69"/>
      <c r="AA53" s="76">
        <f t="shared" si="8"/>
        <v>0</v>
      </c>
      <c r="AB53" s="73"/>
      <c r="AC53" s="73"/>
      <c r="AD53" s="69"/>
    </row>
    <row r="54" spans="2:30" x14ac:dyDescent="0.25">
      <c r="B54" s="4"/>
      <c r="C54" s="7"/>
      <c r="D54" s="9"/>
      <c r="F54" s="10"/>
      <c r="G54" s="152">
        <f t="shared" si="0"/>
        <v>0</v>
      </c>
      <c r="H54" s="147">
        <f t="shared" si="1"/>
        <v>0</v>
      </c>
      <c r="I54" s="147">
        <f t="shared" si="1"/>
        <v>0</v>
      </c>
      <c r="J54" s="148">
        <f t="shared" si="1"/>
        <v>0</v>
      </c>
      <c r="K54" s="79">
        <f t="shared" si="2"/>
        <v>0</v>
      </c>
      <c r="L54" s="73"/>
      <c r="M54" s="73"/>
      <c r="N54" s="69">
        <f t="shared" si="3"/>
        <v>0</v>
      </c>
      <c r="O54" s="79">
        <f t="shared" si="4"/>
        <v>0</v>
      </c>
      <c r="P54" s="73"/>
      <c r="Q54" s="73"/>
      <c r="R54" s="69">
        <f t="shared" si="5"/>
        <v>0</v>
      </c>
      <c r="S54" s="76">
        <f t="shared" si="6"/>
        <v>0</v>
      </c>
      <c r="T54" s="73"/>
      <c r="U54" s="70"/>
      <c r="V54" s="69"/>
      <c r="W54" s="76">
        <f t="shared" si="7"/>
        <v>0</v>
      </c>
      <c r="X54" s="73"/>
      <c r="Y54" s="73"/>
      <c r="Z54" s="69"/>
      <c r="AA54" s="76">
        <f t="shared" si="8"/>
        <v>0</v>
      </c>
      <c r="AB54" s="73"/>
      <c r="AC54" s="73"/>
      <c r="AD54" s="69"/>
    </row>
    <row r="55" spans="2:30" x14ac:dyDescent="0.25">
      <c r="B55" s="4" t="s">
        <v>36</v>
      </c>
      <c r="C55" s="7" t="s">
        <v>34</v>
      </c>
      <c r="D55" s="9"/>
      <c r="E55">
        <v>0</v>
      </c>
      <c r="F55" s="10">
        <f>D55*E55</f>
        <v>0</v>
      </c>
      <c r="G55" s="152">
        <f t="shared" si="0"/>
        <v>0</v>
      </c>
      <c r="H55" s="147">
        <f t="shared" si="1"/>
        <v>0</v>
      </c>
      <c r="I55" s="147">
        <f t="shared" si="1"/>
        <v>0</v>
      </c>
      <c r="J55" s="148">
        <f t="shared" si="1"/>
        <v>0</v>
      </c>
      <c r="K55" s="79">
        <f t="shared" si="2"/>
        <v>0</v>
      </c>
      <c r="L55" s="73">
        <f>F55/2</f>
        <v>0</v>
      </c>
      <c r="M55" s="73"/>
      <c r="N55" s="69">
        <f t="shared" si="3"/>
        <v>0</v>
      </c>
      <c r="O55" s="79">
        <f t="shared" si="4"/>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t="s">
        <v>33</v>
      </c>
      <c r="C56" s="7" t="s">
        <v>34</v>
      </c>
      <c r="D56" s="9">
        <v>8</v>
      </c>
      <c r="E56">
        <v>0</v>
      </c>
      <c r="F56" s="10">
        <f>D56*E56</f>
        <v>0</v>
      </c>
      <c r="G56" s="152">
        <f t="shared" si="0"/>
        <v>0</v>
      </c>
      <c r="H56" s="147">
        <f t="shared" si="1"/>
        <v>0</v>
      </c>
      <c r="I56" s="147">
        <f t="shared" si="1"/>
        <v>0</v>
      </c>
      <c r="J56" s="148">
        <f t="shared" si="1"/>
        <v>0</v>
      </c>
      <c r="K56" s="79">
        <f t="shared" si="2"/>
        <v>0</v>
      </c>
      <c r="L56" s="73">
        <f>F56</f>
        <v>0</v>
      </c>
      <c r="M56" s="73"/>
      <c r="N56" s="69">
        <f t="shared" si="3"/>
        <v>0</v>
      </c>
      <c r="O56" s="79">
        <f t="shared" si="4"/>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c r="C57" s="7"/>
      <c r="D57" s="9"/>
      <c r="F57" s="10"/>
      <c r="G57" s="152">
        <f t="shared" si="0"/>
        <v>0</v>
      </c>
      <c r="H57" s="147">
        <f t="shared" si="1"/>
        <v>0</v>
      </c>
      <c r="I57" s="147">
        <f t="shared" si="1"/>
        <v>0</v>
      </c>
      <c r="J57" s="148">
        <f t="shared" si="1"/>
        <v>0</v>
      </c>
      <c r="K57" s="79">
        <f t="shared" si="2"/>
        <v>0</v>
      </c>
      <c r="L57" s="73"/>
      <c r="M57" s="73"/>
      <c r="N57" s="69">
        <f t="shared" si="3"/>
        <v>0</v>
      </c>
      <c r="O57" s="79">
        <f t="shared" si="4"/>
        <v>0</v>
      </c>
      <c r="P57" s="73"/>
      <c r="Q57" s="73"/>
      <c r="R57" s="69">
        <f t="shared" si="5"/>
        <v>0</v>
      </c>
      <c r="S57" s="76">
        <f t="shared" si="6"/>
        <v>0</v>
      </c>
      <c r="T57" s="73"/>
      <c r="U57" s="70"/>
      <c r="V57" s="69"/>
      <c r="W57" s="76">
        <f t="shared" si="7"/>
        <v>0</v>
      </c>
      <c r="X57" s="73"/>
      <c r="Y57" s="73"/>
      <c r="Z57" s="69"/>
      <c r="AA57" s="76">
        <f t="shared" si="8"/>
        <v>0</v>
      </c>
      <c r="AB57" s="73"/>
      <c r="AC57" s="73"/>
      <c r="AD57" s="69"/>
    </row>
    <row r="58" spans="2:30" x14ac:dyDescent="0.25">
      <c r="B58" s="4" t="s">
        <v>126</v>
      </c>
      <c r="C58" s="7" t="s">
        <v>31</v>
      </c>
      <c r="D58" s="9">
        <v>2500</v>
      </c>
      <c r="E58">
        <v>10</v>
      </c>
      <c r="F58" s="20">
        <f>D58*E58</f>
        <v>25000</v>
      </c>
      <c r="G58" s="152">
        <f t="shared" si="0"/>
        <v>25000</v>
      </c>
      <c r="H58" s="147">
        <f t="shared" si="1"/>
        <v>25000</v>
      </c>
      <c r="I58" s="147">
        <f t="shared" si="1"/>
        <v>0</v>
      </c>
      <c r="J58" s="148"/>
      <c r="K58" s="79">
        <f t="shared" si="2"/>
        <v>0</v>
      </c>
      <c r="L58" s="73"/>
      <c r="M58" s="73"/>
      <c r="N58" s="69"/>
      <c r="O58" s="79">
        <f t="shared" si="4"/>
        <v>0</v>
      </c>
      <c r="P58" s="73"/>
      <c r="Q58" s="73"/>
      <c r="R58" s="69"/>
      <c r="S58" s="76">
        <f t="shared" si="6"/>
        <v>0</v>
      </c>
      <c r="T58" s="73"/>
      <c r="U58" s="70"/>
      <c r="V58" s="69"/>
      <c r="W58" s="76">
        <f t="shared" si="7"/>
        <v>25000</v>
      </c>
      <c r="X58" s="73">
        <f>D58*10</f>
        <v>25000</v>
      </c>
      <c r="Y58" s="73"/>
      <c r="Z58" s="69"/>
      <c r="AA58" s="76">
        <f t="shared" si="8"/>
        <v>0</v>
      </c>
      <c r="AB58" s="73"/>
      <c r="AC58" s="73"/>
      <c r="AD58" s="69"/>
    </row>
    <row r="59" spans="2:30" x14ac:dyDescent="0.25">
      <c r="B59" s="4" t="s">
        <v>32</v>
      </c>
      <c r="C59" s="7" t="s">
        <v>35</v>
      </c>
      <c r="D59" s="19">
        <v>500</v>
      </c>
      <c r="E59">
        <v>6</v>
      </c>
      <c r="F59" s="20">
        <f>D59*E59</f>
        <v>3000</v>
      </c>
      <c r="G59" s="152">
        <f t="shared" si="0"/>
        <v>3000</v>
      </c>
      <c r="H59" s="147">
        <f t="shared" si="1"/>
        <v>3000</v>
      </c>
      <c r="I59" s="147">
        <f t="shared" si="1"/>
        <v>0</v>
      </c>
      <c r="J59" s="148">
        <f t="shared" si="1"/>
        <v>0</v>
      </c>
      <c r="K59" s="79">
        <f t="shared" si="2"/>
        <v>0</v>
      </c>
      <c r="L59" s="73"/>
      <c r="M59" s="73"/>
      <c r="N59" s="69"/>
      <c r="O59" s="79">
        <f t="shared" si="4"/>
        <v>0</v>
      </c>
      <c r="P59" s="73"/>
      <c r="Q59" s="73"/>
      <c r="R59" s="69"/>
      <c r="S59" s="76">
        <f t="shared" si="6"/>
        <v>0</v>
      </c>
      <c r="T59" s="73"/>
      <c r="U59" s="70"/>
      <c r="V59" s="69"/>
      <c r="W59" s="76">
        <f t="shared" si="7"/>
        <v>3000</v>
      </c>
      <c r="X59" s="73">
        <f>D59*6</f>
        <v>3000</v>
      </c>
      <c r="Y59" s="73"/>
      <c r="Z59" s="69"/>
      <c r="AA59" s="76">
        <f t="shared" si="8"/>
        <v>0</v>
      </c>
      <c r="AB59" s="73"/>
      <c r="AC59" s="73"/>
      <c r="AD59" s="69"/>
    </row>
    <row r="60" spans="2:30" x14ac:dyDescent="0.25">
      <c r="B60" s="4" t="s">
        <v>5</v>
      </c>
      <c r="C60" s="7" t="s">
        <v>35</v>
      </c>
      <c r="D60" s="19">
        <v>600</v>
      </c>
      <c r="E60">
        <v>6</v>
      </c>
      <c r="F60" s="20">
        <f>D60*E60</f>
        <v>3600</v>
      </c>
      <c r="G60" s="152">
        <f t="shared" si="0"/>
        <v>3600</v>
      </c>
      <c r="H60" s="147">
        <f t="shared" si="1"/>
        <v>3600</v>
      </c>
      <c r="I60" s="147">
        <f t="shared" si="1"/>
        <v>0</v>
      </c>
      <c r="J60" s="148">
        <f t="shared" si="1"/>
        <v>0</v>
      </c>
      <c r="K60" s="79">
        <f t="shared" si="2"/>
        <v>0</v>
      </c>
      <c r="L60" s="73"/>
      <c r="M60" s="73"/>
      <c r="N60" s="69"/>
      <c r="O60" s="79">
        <f t="shared" si="4"/>
        <v>0</v>
      </c>
      <c r="P60" s="73"/>
      <c r="Q60" s="73"/>
      <c r="R60" s="69"/>
      <c r="S60" s="76">
        <f t="shared" si="6"/>
        <v>0</v>
      </c>
      <c r="T60" s="73"/>
      <c r="U60" s="70"/>
      <c r="V60" s="69"/>
      <c r="W60" s="76">
        <f t="shared" si="7"/>
        <v>3600</v>
      </c>
      <c r="X60" s="73">
        <f>+D60*6</f>
        <v>3600</v>
      </c>
      <c r="Y60" s="73"/>
      <c r="Z60" s="69"/>
      <c r="AA60" s="76">
        <f t="shared" si="8"/>
        <v>0</v>
      </c>
      <c r="AB60" s="73"/>
      <c r="AC60" s="73"/>
      <c r="AD60" s="69"/>
    </row>
    <row r="61" spans="2:30" x14ac:dyDescent="0.25">
      <c r="B61" s="4" t="s">
        <v>30</v>
      </c>
      <c r="C61" s="7" t="s">
        <v>29</v>
      </c>
      <c r="D61" s="9">
        <v>100</v>
      </c>
      <c r="E61">
        <v>50</v>
      </c>
      <c r="F61" s="20">
        <f>D61*E61</f>
        <v>5000</v>
      </c>
      <c r="G61" s="152">
        <f t="shared" si="0"/>
        <v>5000</v>
      </c>
      <c r="H61" s="147">
        <f t="shared" si="1"/>
        <v>5000</v>
      </c>
      <c r="I61" s="147">
        <f t="shared" si="1"/>
        <v>0</v>
      </c>
      <c r="J61" s="148">
        <f t="shared" si="1"/>
        <v>0</v>
      </c>
      <c r="K61" s="79">
        <f t="shared" si="2"/>
        <v>0</v>
      </c>
      <c r="L61" s="73"/>
      <c r="M61" s="73"/>
      <c r="N61" s="69"/>
      <c r="O61" s="79">
        <f t="shared" si="4"/>
        <v>0</v>
      </c>
      <c r="P61" s="73"/>
      <c r="Q61" s="73"/>
      <c r="R61" s="69"/>
      <c r="S61" s="76">
        <f t="shared" si="6"/>
        <v>0</v>
      </c>
      <c r="T61" s="73"/>
      <c r="U61" s="70"/>
      <c r="V61" s="69"/>
      <c r="W61" s="76">
        <f t="shared" si="7"/>
        <v>5000</v>
      </c>
      <c r="X61" s="73">
        <f>D61*50</f>
        <v>5000</v>
      </c>
      <c r="Y61" s="73"/>
      <c r="Z61" s="69"/>
      <c r="AA61" s="76">
        <f t="shared" si="8"/>
        <v>0</v>
      </c>
      <c r="AB61" s="73"/>
      <c r="AC61" s="73"/>
      <c r="AD61" s="69"/>
    </row>
    <row r="62" spans="2:30" x14ac:dyDescent="0.25">
      <c r="B62" s="4" t="s">
        <v>7</v>
      </c>
      <c r="C62" s="7" t="s">
        <v>29</v>
      </c>
      <c r="D62" s="9">
        <v>20</v>
      </c>
      <c r="E62">
        <v>0</v>
      </c>
      <c r="F62" s="20">
        <f>D62*E62*E58</f>
        <v>0</v>
      </c>
      <c r="G62" s="152">
        <f t="shared" si="0"/>
        <v>0</v>
      </c>
      <c r="H62" s="147">
        <f t="shared" si="1"/>
        <v>0</v>
      </c>
      <c r="I62" s="147">
        <f t="shared" si="1"/>
        <v>0</v>
      </c>
      <c r="J62" s="148">
        <f t="shared" si="1"/>
        <v>0</v>
      </c>
      <c r="K62" s="79">
        <f t="shared" si="2"/>
        <v>0</v>
      </c>
      <c r="L62" s="73"/>
      <c r="M62" s="73"/>
      <c r="N62" s="69"/>
      <c r="O62" s="79">
        <f t="shared" si="4"/>
        <v>0</v>
      </c>
      <c r="P62" s="73"/>
      <c r="Q62" s="73"/>
      <c r="R62" s="69">
        <f>F62</f>
        <v>0</v>
      </c>
      <c r="S62" s="76">
        <f t="shared" si="6"/>
        <v>0</v>
      </c>
      <c r="T62" s="73"/>
      <c r="U62" s="70"/>
      <c r="V62" s="69"/>
      <c r="W62" s="76">
        <f t="shared" si="7"/>
        <v>0</v>
      </c>
      <c r="X62" s="73"/>
      <c r="Y62" s="73"/>
      <c r="Z62" s="69"/>
      <c r="AA62" s="76">
        <f t="shared" si="8"/>
        <v>0</v>
      </c>
      <c r="AB62" s="73"/>
      <c r="AC62" s="73"/>
      <c r="AD62" s="69"/>
    </row>
    <row r="63" spans="2:30" ht="15.75" thickBot="1" x14ac:dyDescent="0.3">
      <c r="B63" s="4"/>
      <c r="F63" s="1"/>
      <c r="G63" s="152"/>
      <c r="H63" s="147"/>
      <c r="I63" s="147"/>
      <c r="J63" s="148"/>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22">
        <f t="shared" ref="F64:Z64" si="9">SUM(F49:F62)</f>
        <v>86600</v>
      </c>
      <c r="G64" s="153">
        <f t="shared" si="9"/>
        <v>86600</v>
      </c>
      <c r="H64" s="154">
        <f t="shared" si="9"/>
        <v>36600</v>
      </c>
      <c r="I64" s="154">
        <f t="shared" si="9"/>
        <v>0</v>
      </c>
      <c r="J64" s="154">
        <f t="shared" si="9"/>
        <v>50000</v>
      </c>
      <c r="K64" s="85">
        <f t="shared" ca="1" si="9"/>
        <v>0</v>
      </c>
      <c r="L64" s="72">
        <f t="shared" si="9"/>
        <v>0</v>
      </c>
      <c r="M64" s="72">
        <f t="shared" si="9"/>
        <v>0</v>
      </c>
      <c r="N64" s="72">
        <f t="shared" ca="1" si="9"/>
        <v>0</v>
      </c>
      <c r="O64" s="85">
        <f t="shared" si="9"/>
        <v>0</v>
      </c>
      <c r="P64" s="72">
        <f t="shared" si="9"/>
        <v>0</v>
      </c>
      <c r="Q64" s="72">
        <f t="shared" si="9"/>
        <v>0</v>
      </c>
      <c r="R64" s="72">
        <f t="shared" si="9"/>
        <v>0</v>
      </c>
      <c r="S64" s="74">
        <f t="shared" si="9"/>
        <v>62500</v>
      </c>
      <c r="T64" s="74">
        <f t="shared" si="9"/>
        <v>0</v>
      </c>
      <c r="U64" s="74">
        <f t="shared" si="9"/>
        <v>0</v>
      </c>
      <c r="V64" s="74">
        <f t="shared" si="9"/>
        <v>62500</v>
      </c>
      <c r="W64" s="74">
        <f t="shared" si="9"/>
        <v>36600</v>
      </c>
      <c r="X64" s="74">
        <f t="shared" si="9"/>
        <v>36600</v>
      </c>
      <c r="Y64" s="74">
        <f t="shared" si="9"/>
        <v>0</v>
      </c>
      <c r="Z64" s="74">
        <f t="shared" si="9"/>
        <v>0</v>
      </c>
      <c r="AA64" s="74"/>
      <c r="AB64" s="75"/>
      <c r="AC64" s="75"/>
      <c r="AD64" s="72"/>
    </row>
    <row r="68" spans="6:6" x14ac:dyDescent="0.25">
      <c r="F68" s="16"/>
    </row>
    <row r="69" spans="6:6" x14ac:dyDescent="0.25">
      <c r="F69" s="16"/>
    </row>
    <row r="70" spans="6:6" x14ac:dyDescent="0.25">
      <c r="F70" s="16"/>
    </row>
  </sheetData>
  <mergeCells count="6">
    <mergeCell ref="AA46:AD46"/>
    <mergeCell ref="G46:J46"/>
    <mergeCell ref="K46:N46"/>
    <mergeCell ref="O46:R46"/>
    <mergeCell ref="S46:V46"/>
    <mergeCell ref="W46:Z4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E48" sqref="E48"/>
    </sheetView>
  </sheetViews>
  <sheetFormatPr defaultRowHeight="15" x14ac:dyDescent="0.25"/>
  <cols>
    <col min="2" max="2" width="33.5703125" bestFit="1" customWidth="1"/>
    <col min="3" max="3" width="9" style="6" bestFit="1" customWidth="1"/>
    <col min="6" max="6" width="18.28515625" customWidth="1"/>
    <col min="7" max="7" width="13.85546875" customWidth="1"/>
    <col min="8" max="8" width="15.8554687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139</v>
      </c>
    </row>
    <row r="5" spans="2:4" x14ac:dyDescent="0.25">
      <c r="B5" t="s">
        <v>81</v>
      </c>
    </row>
    <row r="6" spans="2:4" x14ac:dyDescent="0.25">
      <c r="B6" s="125" t="s">
        <v>161</v>
      </c>
    </row>
    <row r="7" spans="2:4" x14ac:dyDescent="0.25">
      <c r="B7" s="1"/>
    </row>
    <row r="8" spans="2:4" x14ac:dyDescent="0.25">
      <c r="B8">
        <v>2022</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2.25" customHeight="1" x14ac:dyDescent="0.25">
      <c r="B48" s="129" t="s">
        <v>188</v>
      </c>
      <c r="C48" s="7" t="s">
        <v>0</v>
      </c>
      <c r="D48" s="9">
        <v>2500</v>
      </c>
      <c r="E48">
        <v>30</v>
      </c>
      <c r="F48" s="58">
        <f>D48*E48</f>
        <v>75000</v>
      </c>
      <c r="G48" s="146">
        <f>SUM(H48:J48)</f>
        <v>75000</v>
      </c>
      <c r="H48" s="147">
        <f>L48+P48+T48+X48+AB48</f>
        <v>0</v>
      </c>
      <c r="I48" s="147">
        <f>M48+Q48+U48+Y48+AC48</f>
        <v>0</v>
      </c>
      <c r="J48" s="148">
        <f>R48+V48+Z48+AD48</f>
        <v>75000</v>
      </c>
      <c r="K48" s="61"/>
      <c r="L48" s="55"/>
      <c r="M48" s="55"/>
      <c r="N48" s="69"/>
      <c r="O48" s="61">
        <f>SUM(P48:R48)</f>
        <v>0</v>
      </c>
      <c r="P48" s="55"/>
      <c r="Q48" s="55"/>
      <c r="R48" s="69"/>
      <c r="S48" s="61">
        <f>SUM(T48:V48)</f>
        <v>75000</v>
      </c>
      <c r="T48" s="55"/>
      <c r="U48" s="56"/>
      <c r="V48" s="63">
        <f>D48*E48</f>
        <v>75000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f>
        <v>0</v>
      </c>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f>D54*E54</f>
        <v>0</v>
      </c>
      <c r="W53" s="61">
        <f t="shared" si="6"/>
        <v>0</v>
      </c>
      <c r="X53" s="55"/>
      <c r="Y53" s="55"/>
      <c r="Z53" s="63"/>
      <c r="AA53" s="61">
        <f t="shared" si="7"/>
        <v>0</v>
      </c>
      <c r="AB53" s="55"/>
      <c r="AC53" s="55"/>
      <c r="AD53" s="63"/>
    </row>
    <row r="54" spans="2:30" x14ac:dyDescent="0.25">
      <c r="B54" s="4" t="s">
        <v>189</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73">
        <f>F54</f>
        <v>0</v>
      </c>
      <c r="U54" s="56"/>
      <c r="V54" s="63"/>
      <c r="W54" s="61">
        <f t="shared" si="6"/>
        <v>0</v>
      </c>
      <c r="X54" s="55"/>
      <c r="Y54" s="55"/>
      <c r="Z54" s="63"/>
      <c r="AA54" s="61">
        <f t="shared" si="7"/>
        <v>0</v>
      </c>
      <c r="AB54" s="55"/>
      <c r="AC54" s="55"/>
      <c r="AD54" s="63"/>
    </row>
    <row r="55" spans="2:30" x14ac:dyDescent="0.25">
      <c r="B55" s="4" t="s">
        <v>190</v>
      </c>
      <c r="C55" s="7" t="s">
        <v>34</v>
      </c>
      <c r="D55" s="9">
        <v>1000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73"/>
      <c r="U55" s="56"/>
      <c r="V55" s="63"/>
      <c r="W55" s="61">
        <f t="shared" si="6"/>
        <v>0</v>
      </c>
      <c r="X55" s="73">
        <f>F55/2</f>
        <v>0</v>
      </c>
      <c r="Y55" s="55"/>
      <c r="Z55" s="63"/>
      <c r="AA55" s="61">
        <f t="shared" si="7"/>
        <v>0</v>
      </c>
      <c r="AB55" s="55">
        <f>F55/2</f>
        <v>0</v>
      </c>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75000</v>
      </c>
      <c r="G63" s="150">
        <f t="shared" si="10"/>
        <v>75000</v>
      </c>
      <c r="H63" s="150">
        <f t="shared" si="10"/>
        <v>0</v>
      </c>
      <c r="I63" s="150">
        <f t="shared" si="10"/>
        <v>0</v>
      </c>
      <c r="J63" s="150">
        <f t="shared" si="10"/>
        <v>75000</v>
      </c>
      <c r="K63" s="66">
        <f t="shared" si="10"/>
        <v>0</v>
      </c>
      <c r="L63" s="66">
        <f t="shared" si="10"/>
        <v>0</v>
      </c>
      <c r="M63" s="66">
        <f t="shared" si="10"/>
        <v>0</v>
      </c>
      <c r="N63" s="66">
        <f t="shared" si="10"/>
        <v>0</v>
      </c>
      <c r="O63" s="67">
        <f t="shared" si="10"/>
        <v>0</v>
      </c>
      <c r="P63" s="68"/>
      <c r="Q63" s="68"/>
      <c r="R63" s="72">
        <f>SUM(R48:R62)</f>
        <v>0</v>
      </c>
      <c r="S63" s="72">
        <f t="shared" ref="S63:AD63" si="11">SUM(S48:S62)</f>
        <v>75000</v>
      </c>
      <c r="T63" s="72">
        <f t="shared" si="11"/>
        <v>0</v>
      </c>
      <c r="U63" s="72">
        <f t="shared" si="11"/>
        <v>0</v>
      </c>
      <c r="V63" s="72">
        <f t="shared" si="11"/>
        <v>75000</v>
      </c>
      <c r="W63" s="72">
        <f t="shared" si="11"/>
        <v>0</v>
      </c>
      <c r="X63" s="72">
        <f t="shared" si="11"/>
        <v>0</v>
      </c>
      <c r="Y63" s="72">
        <f t="shared" si="11"/>
        <v>0</v>
      </c>
      <c r="Z63" s="72">
        <f t="shared" si="11"/>
        <v>0</v>
      </c>
      <c r="AA63" s="72">
        <f t="shared" si="11"/>
        <v>0</v>
      </c>
      <c r="AB63" s="72">
        <f t="shared" si="11"/>
        <v>0</v>
      </c>
      <c r="AC63" s="72">
        <f t="shared" si="11"/>
        <v>0</v>
      </c>
      <c r="AD63" s="72">
        <f t="shared" si="11"/>
        <v>0</v>
      </c>
    </row>
    <row r="66" spans="2:6" s="26" customFormat="1" x14ac:dyDescent="0.25">
      <c r="B66" s="169" t="s">
        <v>257</v>
      </c>
      <c r="C66" s="6"/>
    </row>
    <row r="67" spans="2:6" s="26" customFormat="1" x14ac:dyDescent="0.25">
      <c r="B67" s="169" t="s">
        <v>258</v>
      </c>
      <c r="C67" s="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E78" sqref="E78"/>
    </sheetView>
  </sheetViews>
  <sheetFormatPr defaultRowHeight="15" x14ac:dyDescent="0.25"/>
  <cols>
    <col min="2" max="2" width="33.5703125" bestFit="1" customWidth="1"/>
    <col min="3" max="3" width="9" style="6" bestFit="1" customWidth="1"/>
    <col min="6" max="6" width="20.28515625" customWidth="1"/>
    <col min="7" max="7" width="13.85546875" customWidth="1"/>
    <col min="8" max="8" width="13.710937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139</v>
      </c>
    </row>
    <row r="5" spans="2:4" x14ac:dyDescent="0.25">
      <c r="B5" t="s">
        <v>81</v>
      </c>
    </row>
    <row r="6" spans="2:4" x14ac:dyDescent="0.25">
      <c r="B6" s="125" t="s">
        <v>162</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2.25" customHeight="1" x14ac:dyDescent="0.25">
      <c r="B48" s="129" t="s">
        <v>188</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3">
        <f>D48*E48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f>
        <v>0</v>
      </c>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f>D54*E54</f>
        <v>0</v>
      </c>
      <c r="W53" s="61">
        <f t="shared" si="6"/>
        <v>0</v>
      </c>
      <c r="X53" s="55"/>
      <c r="Y53" s="55"/>
      <c r="Z53" s="63"/>
      <c r="AA53" s="61">
        <f t="shared" si="7"/>
        <v>0</v>
      </c>
      <c r="AB53" s="55"/>
      <c r="AC53" s="55"/>
      <c r="AD53" s="63"/>
    </row>
    <row r="54" spans="2:30" x14ac:dyDescent="0.25">
      <c r="B54" s="4" t="s">
        <v>189</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73">
        <f>F54</f>
        <v>0</v>
      </c>
      <c r="U54" s="56"/>
      <c r="V54" s="63"/>
      <c r="W54" s="61">
        <f t="shared" si="6"/>
        <v>0</v>
      </c>
      <c r="X54" s="55"/>
      <c r="Y54" s="55"/>
      <c r="Z54" s="63"/>
      <c r="AA54" s="61">
        <f t="shared" si="7"/>
        <v>0</v>
      </c>
      <c r="AB54" s="55"/>
      <c r="AC54" s="55"/>
      <c r="AD54" s="63"/>
    </row>
    <row r="55" spans="2:30" x14ac:dyDescent="0.25">
      <c r="B55" s="4" t="s">
        <v>190</v>
      </c>
      <c r="C55" s="7" t="s">
        <v>34</v>
      </c>
      <c r="D55" s="9">
        <v>1000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73"/>
      <c r="U55" s="56"/>
      <c r="V55" s="63"/>
      <c r="W55" s="61">
        <f t="shared" si="6"/>
        <v>0</v>
      </c>
      <c r="X55" s="73">
        <f>F55/2</f>
        <v>0</v>
      </c>
      <c r="Y55" s="55"/>
      <c r="Z55" s="63"/>
      <c r="AA55" s="61">
        <f t="shared" si="7"/>
        <v>0</v>
      </c>
      <c r="AB55" s="55">
        <f>F55/2</f>
        <v>0</v>
      </c>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6" spans="2:6" x14ac:dyDescent="0.25">
      <c r="B66" t="s">
        <v>259</v>
      </c>
    </row>
    <row r="67" spans="2:6" x14ac:dyDescent="0.25">
      <c r="B67" t="s">
        <v>260</v>
      </c>
      <c r="F67" s="16"/>
    </row>
    <row r="68" spans="2:6" x14ac:dyDescent="0.25">
      <c r="B68" t="s">
        <v>261</v>
      </c>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H79" sqref="H79"/>
    </sheetView>
  </sheetViews>
  <sheetFormatPr defaultRowHeight="15" x14ac:dyDescent="0.25"/>
  <cols>
    <col min="2" max="2" width="33.5703125" bestFit="1" customWidth="1"/>
    <col min="3" max="3" width="9" style="6" bestFit="1" customWidth="1"/>
    <col min="6" max="6" width="19.5703125" customWidth="1"/>
    <col min="7" max="7" width="13.85546875" customWidth="1"/>
    <col min="8" max="8" width="14.425781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139</v>
      </c>
    </row>
    <row r="5" spans="2:4" x14ac:dyDescent="0.25">
      <c r="B5" t="s">
        <v>82</v>
      </c>
    </row>
    <row r="6" spans="2:4" x14ac:dyDescent="0.25">
      <c r="B6" s="125" t="s">
        <v>163</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2.25" customHeight="1" x14ac:dyDescent="0.25">
      <c r="B48" s="129" t="s">
        <v>188</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3">
        <f>D48*E48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f>
        <v>0</v>
      </c>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f>D54*E54</f>
        <v>0</v>
      </c>
      <c r="W53" s="61">
        <f t="shared" si="6"/>
        <v>0</v>
      </c>
      <c r="X53" s="55"/>
      <c r="Y53" s="55"/>
      <c r="Z53" s="63"/>
      <c r="AA53" s="61">
        <f t="shared" si="7"/>
        <v>0</v>
      </c>
      <c r="AB53" s="55"/>
      <c r="AC53" s="55"/>
      <c r="AD53" s="63"/>
    </row>
    <row r="54" spans="2:30" x14ac:dyDescent="0.25">
      <c r="B54" s="4" t="s">
        <v>189</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73">
        <f>F54</f>
        <v>0</v>
      </c>
      <c r="U54" s="56"/>
      <c r="V54" s="63"/>
      <c r="W54" s="61">
        <f t="shared" si="6"/>
        <v>0</v>
      </c>
      <c r="X54" s="55"/>
      <c r="Y54" s="55"/>
      <c r="Z54" s="63"/>
      <c r="AA54" s="61">
        <f t="shared" si="7"/>
        <v>0</v>
      </c>
      <c r="AB54" s="55"/>
      <c r="AC54" s="55"/>
      <c r="AD54" s="63"/>
    </row>
    <row r="55" spans="2:30" x14ac:dyDescent="0.25">
      <c r="B55" s="4" t="s">
        <v>190</v>
      </c>
      <c r="C55" s="7" t="s">
        <v>34</v>
      </c>
      <c r="D55" s="9">
        <v>1000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73"/>
      <c r="U55" s="56"/>
      <c r="V55" s="63"/>
      <c r="W55" s="61">
        <f t="shared" si="6"/>
        <v>0</v>
      </c>
      <c r="X55" s="73">
        <f>F55/2</f>
        <v>0</v>
      </c>
      <c r="Y55" s="55"/>
      <c r="Z55" s="63"/>
      <c r="AA55" s="61">
        <f t="shared" si="7"/>
        <v>0</v>
      </c>
      <c r="AB55" s="55">
        <f>F55/2</f>
        <v>0</v>
      </c>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6" spans="2:6" x14ac:dyDescent="0.25">
      <c r="B66" t="s">
        <v>262</v>
      </c>
      <c r="F66" s="16"/>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V53" sqref="V53"/>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139</v>
      </c>
    </row>
    <row r="5" spans="2:4" x14ac:dyDescent="0.25">
      <c r="B5" t="s">
        <v>82</v>
      </c>
    </row>
    <row r="6" spans="2:4" x14ac:dyDescent="0.25">
      <c r="B6" s="125" t="s">
        <v>164</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127</v>
      </c>
      <c r="C48" s="7" t="s">
        <v>1</v>
      </c>
      <c r="D48" s="9">
        <v>2500</v>
      </c>
      <c r="E48">
        <v>5</v>
      </c>
      <c r="F48" s="10">
        <f>D48*E48</f>
        <v>12500</v>
      </c>
      <c r="G48" s="81">
        <f>SUM(H48:J48)</f>
        <v>12500</v>
      </c>
      <c r="H48" s="70">
        <f>L48+P48+T48+X48+AB48</f>
        <v>0</v>
      </c>
      <c r="I48" s="70">
        <f>M48+Q48+U48+Y48+AC48</f>
        <v>0</v>
      </c>
      <c r="J48" s="69">
        <f>N48+R48+V48+Z48+AD48</f>
        <v>12500</v>
      </c>
      <c r="K48" s="79">
        <f>SUM(L48:N48)</f>
        <v>0</v>
      </c>
      <c r="L48" s="73"/>
      <c r="M48" s="73"/>
      <c r="N48" s="69"/>
      <c r="O48" s="79">
        <f t="shared" ref="O48:O61" si="0">SUM(P48:R48)</f>
        <v>0</v>
      </c>
      <c r="P48" s="73"/>
      <c r="Q48" s="73"/>
      <c r="R48" s="69"/>
      <c r="S48" s="76"/>
      <c r="T48" s="73"/>
      <c r="U48" s="70"/>
      <c r="V48" s="69">
        <f>F48</f>
        <v>12500</v>
      </c>
      <c r="W48" s="76"/>
      <c r="X48" s="73"/>
      <c r="Y48" s="73"/>
      <c r="Z48" s="69"/>
      <c r="AA48" s="76"/>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9:R56" si="5">F49</f>
        <v>0</v>
      </c>
      <c r="S49" s="76"/>
      <c r="T49" s="73"/>
      <c r="U49" s="70"/>
      <c r="V49" s="69"/>
      <c r="W49" s="76"/>
      <c r="X49" s="73"/>
      <c r="Y49" s="73"/>
      <c r="Z49" s="69"/>
      <c r="AA49" s="76"/>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c r="T50" s="73"/>
      <c r="U50" s="70"/>
      <c r="V50" s="69"/>
      <c r="W50" s="76"/>
      <c r="X50" s="73"/>
      <c r="Y50" s="73"/>
      <c r="Z50" s="69"/>
      <c r="AA50" s="76"/>
      <c r="AB50" s="73"/>
      <c r="AC50" s="73"/>
      <c r="AD50" s="69"/>
    </row>
    <row r="51" spans="2:30" x14ac:dyDescent="0.25">
      <c r="B51" s="4" t="s">
        <v>128</v>
      </c>
      <c r="C51" s="7" t="s">
        <v>29</v>
      </c>
      <c r="D51" s="9">
        <v>2500</v>
      </c>
      <c r="E51">
        <v>10</v>
      </c>
      <c r="F51" s="10">
        <f>D51*E51</f>
        <v>25000</v>
      </c>
      <c r="G51" s="81">
        <f t="shared" si="1"/>
        <v>25000</v>
      </c>
      <c r="H51" s="70">
        <f t="shared" si="2"/>
        <v>0</v>
      </c>
      <c r="I51" s="70">
        <f t="shared" si="2"/>
        <v>0</v>
      </c>
      <c r="J51" s="69">
        <f>F51</f>
        <v>25000</v>
      </c>
      <c r="K51" s="79">
        <f t="shared" si="3"/>
        <v>0</v>
      </c>
      <c r="L51" s="73"/>
      <c r="M51" s="73"/>
      <c r="N51" s="69"/>
      <c r="O51" s="79">
        <f t="shared" si="0"/>
        <v>0</v>
      </c>
      <c r="P51" s="73"/>
      <c r="Q51" s="73"/>
      <c r="R51" s="69"/>
      <c r="S51" s="76"/>
      <c r="T51" s="73"/>
      <c r="U51" s="70"/>
      <c r="V51" s="69"/>
      <c r="W51" s="76"/>
      <c r="X51" s="73"/>
      <c r="Y51" s="73"/>
      <c r="Z51" s="69"/>
      <c r="AA51" s="76"/>
      <c r="AB51" s="73"/>
      <c r="AC51" s="73"/>
      <c r="AD51" s="69"/>
    </row>
    <row r="52" spans="2:30" x14ac:dyDescent="0.25">
      <c r="B52" s="4" t="s">
        <v>129</v>
      </c>
      <c r="C52" s="7" t="s">
        <v>29</v>
      </c>
      <c r="D52" s="9">
        <v>2500</v>
      </c>
      <c r="E52">
        <v>5</v>
      </c>
      <c r="F52" s="10">
        <f>D52*E52</f>
        <v>12500</v>
      </c>
      <c r="G52" s="81">
        <f t="shared" si="1"/>
        <v>12500</v>
      </c>
      <c r="H52" s="70"/>
      <c r="I52" s="70">
        <f t="shared" si="2"/>
        <v>0</v>
      </c>
      <c r="J52" s="69">
        <f>F52</f>
        <v>12500</v>
      </c>
      <c r="K52" s="79">
        <f t="shared" si="3"/>
        <v>0</v>
      </c>
      <c r="L52" s="73"/>
      <c r="M52" s="73"/>
      <c r="N52" s="69"/>
      <c r="O52" s="79">
        <f t="shared" si="0"/>
        <v>0</v>
      </c>
      <c r="P52" s="73"/>
      <c r="Q52" s="73"/>
      <c r="R52" s="69"/>
      <c r="S52" s="76"/>
      <c r="T52" s="73"/>
      <c r="U52" s="70"/>
      <c r="V52" s="69">
        <f>F51</f>
        <v>25000</v>
      </c>
      <c r="W52" s="76"/>
      <c r="X52" s="73"/>
      <c r="Y52" s="73"/>
      <c r="Z52" s="69"/>
      <c r="AA52" s="76"/>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c r="T53" s="73"/>
      <c r="U53" s="70"/>
      <c r="V53" s="69"/>
      <c r="W53" s="76"/>
      <c r="X53" s="73"/>
      <c r="Y53" s="73"/>
      <c r="Z53" s="69"/>
      <c r="AA53" s="76"/>
      <c r="AB53" s="73"/>
      <c r="AC53" s="73"/>
      <c r="AD53" s="69"/>
    </row>
    <row r="54" spans="2:30" x14ac:dyDescent="0.25">
      <c r="B54" s="4" t="s">
        <v>36</v>
      </c>
      <c r="C54" s="7" t="s">
        <v>34</v>
      </c>
      <c r="D54" s="9"/>
      <c r="E54">
        <v>0</v>
      </c>
      <c r="F54" s="10">
        <f>D54*E54</f>
        <v>0</v>
      </c>
      <c r="G54" s="81">
        <f t="shared" si="1"/>
        <v>0</v>
      </c>
      <c r="H54" s="70">
        <f t="shared" si="2"/>
        <v>0</v>
      </c>
      <c r="I54" s="70">
        <f t="shared" si="2"/>
        <v>0</v>
      </c>
      <c r="J54" s="69">
        <f t="shared" si="2"/>
        <v>0</v>
      </c>
      <c r="K54" s="79"/>
      <c r="L54" s="73">
        <f>F54/2</f>
        <v>0</v>
      </c>
      <c r="M54" s="73"/>
      <c r="N54" s="69">
        <f t="shared" si="4"/>
        <v>0</v>
      </c>
      <c r="O54" s="79">
        <f t="shared" si="0"/>
        <v>0</v>
      </c>
      <c r="P54" s="73"/>
      <c r="Q54" s="73"/>
      <c r="R54" s="69">
        <f t="shared" si="5"/>
        <v>0</v>
      </c>
      <c r="S54" s="76"/>
      <c r="T54" s="73"/>
      <c r="U54" s="70"/>
      <c r="V54" s="69"/>
      <c r="W54" s="76"/>
      <c r="X54" s="73"/>
      <c r="Y54" s="73"/>
      <c r="Z54" s="69"/>
      <c r="AA54" s="76"/>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c r="T55" s="73"/>
      <c r="U55" s="70"/>
      <c r="V55" s="69"/>
      <c r="W55" s="76"/>
      <c r="X55" s="73"/>
      <c r="Y55" s="73"/>
      <c r="Z55" s="69"/>
      <c r="AA55" s="76"/>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c r="T56" s="73"/>
      <c r="U56" s="70"/>
      <c r="V56" s="69"/>
      <c r="W56" s="76"/>
      <c r="X56" s="73"/>
      <c r="Y56" s="73"/>
      <c r="Z56" s="69"/>
      <c r="AA56" s="76"/>
      <c r="AB56" s="73"/>
      <c r="AC56" s="73"/>
      <c r="AD56" s="69"/>
    </row>
    <row r="57" spans="2:30" x14ac:dyDescent="0.25">
      <c r="B57" s="4" t="s">
        <v>126</v>
      </c>
      <c r="C57" s="7" t="s">
        <v>31</v>
      </c>
      <c r="D57" s="9">
        <v>2500</v>
      </c>
      <c r="E57">
        <v>10</v>
      </c>
      <c r="F57" s="20">
        <f>D57*E57</f>
        <v>25000</v>
      </c>
      <c r="G57" s="81">
        <f t="shared" si="1"/>
        <v>25000</v>
      </c>
      <c r="H57" s="70">
        <f t="shared" si="2"/>
        <v>25000</v>
      </c>
      <c r="I57" s="70">
        <f t="shared" si="2"/>
        <v>0</v>
      </c>
      <c r="J57" s="69"/>
      <c r="K57" s="79">
        <f t="shared" si="3"/>
        <v>0</v>
      </c>
      <c r="L57" s="73"/>
      <c r="M57" s="73"/>
      <c r="N57" s="69"/>
      <c r="O57" s="79">
        <f t="shared" si="0"/>
        <v>0</v>
      </c>
      <c r="P57" s="73"/>
      <c r="Q57" s="73"/>
      <c r="R57" s="69"/>
      <c r="S57" s="76"/>
      <c r="T57" s="73"/>
      <c r="U57" s="70"/>
      <c r="V57" s="69"/>
      <c r="W57" s="76"/>
      <c r="X57" s="73">
        <f>F57</f>
        <v>25000</v>
      </c>
      <c r="Y57" s="73"/>
      <c r="Z57" s="69"/>
      <c r="AA57" s="76"/>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c r="T58" s="73"/>
      <c r="U58" s="70"/>
      <c r="V58" s="69"/>
      <c r="W58" s="76"/>
      <c r="X58" s="73">
        <f t="shared" ref="X58:X61" si="6">F58</f>
        <v>0</v>
      </c>
      <c r="Y58" s="73"/>
      <c r="Z58" s="69"/>
      <c r="AA58" s="76"/>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c r="T59" s="73"/>
      <c r="U59" s="70"/>
      <c r="V59" s="69"/>
      <c r="W59" s="76"/>
      <c r="X59" s="73">
        <f t="shared" si="6"/>
        <v>0</v>
      </c>
      <c r="Y59" s="73"/>
      <c r="Z59" s="69"/>
      <c r="AA59" s="76"/>
      <c r="AB59" s="73"/>
      <c r="AC59" s="73"/>
      <c r="AD59" s="69"/>
    </row>
    <row r="60" spans="2:30" x14ac:dyDescent="0.25">
      <c r="B60" s="4" t="s">
        <v>30</v>
      </c>
      <c r="C60" s="7" t="s">
        <v>29</v>
      </c>
      <c r="D60" s="9">
        <v>100</v>
      </c>
      <c r="E60">
        <v>50</v>
      </c>
      <c r="F60" s="20">
        <f>D60*E60</f>
        <v>5000</v>
      </c>
      <c r="G60" s="81">
        <f t="shared" si="1"/>
        <v>5000</v>
      </c>
      <c r="H60" s="70">
        <f t="shared" si="2"/>
        <v>5000</v>
      </c>
      <c r="I60" s="70">
        <f t="shared" si="2"/>
        <v>0</v>
      </c>
      <c r="J60" s="69">
        <f t="shared" si="2"/>
        <v>0</v>
      </c>
      <c r="K60" s="79">
        <f t="shared" si="3"/>
        <v>0</v>
      </c>
      <c r="L60" s="73"/>
      <c r="M60" s="73"/>
      <c r="N60" s="69"/>
      <c r="O60" s="79">
        <f t="shared" si="0"/>
        <v>0</v>
      </c>
      <c r="P60" s="73"/>
      <c r="Q60" s="73"/>
      <c r="R60" s="69"/>
      <c r="S60" s="76"/>
      <c r="T60" s="73"/>
      <c r="U60" s="70"/>
      <c r="V60" s="69"/>
      <c r="W60" s="76"/>
      <c r="X60" s="73">
        <f t="shared" si="6"/>
        <v>5000</v>
      </c>
      <c r="Y60" s="73"/>
      <c r="Z60" s="69"/>
      <c r="AA60" s="76"/>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c r="T61" s="73"/>
      <c r="U61" s="70"/>
      <c r="V61" s="69"/>
      <c r="W61" s="76"/>
      <c r="X61" s="73">
        <f t="shared" si="6"/>
        <v>0</v>
      </c>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7">SUM(F48:F61)</f>
        <v>80000</v>
      </c>
      <c r="G63" s="82">
        <f t="shared" si="7"/>
        <v>80000</v>
      </c>
      <c r="H63" s="72">
        <f t="shared" si="7"/>
        <v>30000</v>
      </c>
      <c r="I63" s="72">
        <f t="shared" si="7"/>
        <v>0</v>
      </c>
      <c r="J63" s="72">
        <f t="shared" si="7"/>
        <v>50000</v>
      </c>
      <c r="K63" s="85">
        <f t="shared" si="7"/>
        <v>0</v>
      </c>
      <c r="L63" s="72">
        <f t="shared" si="7"/>
        <v>0</v>
      </c>
      <c r="M63" s="72">
        <f t="shared" si="7"/>
        <v>0</v>
      </c>
      <c r="N63" s="72">
        <f t="shared" si="7"/>
        <v>0</v>
      </c>
      <c r="O63" s="85">
        <f t="shared" si="7"/>
        <v>0</v>
      </c>
      <c r="P63" s="72">
        <f t="shared" si="7"/>
        <v>0</v>
      </c>
      <c r="Q63" s="72">
        <f t="shared" si="7"/>
        <v>0</v>
      </c>
      <c r="R63" s="72">
        <f t="shared" si="7"/>
        <v>0</v>
      </c>
      <c r="S63" s="74"/>
      <c r="T63" s="75"/>
      <c r="U63" s="71"/>
      <c r="V63" s="72"/>
      <c r="W63" s="74"/>
      <c r="X63" s="75"/>
      <c r="Y63" s="75"/>
      <c r="Z63" s="72"/>
      <c r="AA63" s="74"/>
      <c r="AB63" s="75"/>
      <c r="AC63" s="75"/>
      <c r="AD63" s="72"/>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U70" sqref="U70"/>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row>
    <row r="3" spans="2:4" x14ac:dyDescent="0.25">
      <c r="B3" t="s">
        <v>78</v>
      </c>
    </row>
    <row r="4" spans="2:4" x14ac:dyDescent="0.25">
      <c r="B4" t="s">
        <v>139</v>
      </c>
    </row>
    <row r="5" spans="2:4" x14ac:dyDescent="0.25">
      <c r="B5" t="s">
        <v>82</v>
      </c>
    </row>
    <row r="6" spans="2:4" x14ac:dyDescent="0.25">
      <c r="B6" s="125" t="s">
        <v>165</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225</v>
      </c>
      <c r="C48" s="7" t="s">
        <v>1</v>
      </c>
      <c r="D48" s="9">
        <v>50</v>
      </c>
      <c r="E48">
        <f>3*3*2*12</f>
        <v>216</v>
      </c>
      <c r="F48" s="10">
        <f>D48*E48</f>
        <v>10800</v>
      </c>
      <c r="G48" s="81">
        <f>SUM(H48:J48)</f>
        <v>10800</v>
      </c>
      <c r="H48" s="70">
        <f>L48+P48+T48+X48+AB48</f>
        <v>10800</v>
      </c>
      <c r="I48" s="70">
        <f>M48+Q48+U48+Y48+AC48</f>
        <v>0</v>
      </c>
      <c r="J48" s="69">
        <f>N48+R48+V48+Z48+AD48</f>
        <v>0</v>
      </c>
      <c r="K48" s="79">
        <f>SUM(L48:N48)</f>
        <v>0</v>
      </c>
      <c r="L48" s="73"/>
      <c r="M48" s="73"/>
      <c r="N48" s="69"/>
      <c r="O48" s="79">
        <f t="shared" ref="O48:O61" si="0">SUM(P48:R48)</f>
        <v>0</v>
      </c>
      <c r="P48" s="73"/>
      <c r="Q48" s="73"/>
      <c r="R48" s="69"/>
      <c r="S48" s="76">
        <f>SUM(T48:V48)</f>
        <v>3600</v>
      </c>
      <c r="T48" s="73">
        <f>F48/3</f>
        <v>3600</v>
      </c>
      <c r="U48" s="70"/>
      <c r="V48" s="69"/>
      <c r="W48" s="76">
        <f>SUM(X48:Z48)</f>
        <v>3600</v>
      </c>
      <c r="X48" s="73">
        <f>F48/3</f>
        <v>3600</v>
      </c>
      <c r="Y48" s="73"/>
      <c r="Z48" s="69"/>
      <c r="AA48" s="76">
        <f>SUM(AB48:AD48)</f>
        <v>3600</v>
      </c>
      <c r="AB48" s="73">
        <f>F48/3</f>
        <v>3600</v>
      </c>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9:R56" si="5">F49</f>
        <v>0</v>
      </c>
      <c r="S49" s="76">
        <f t="shared" ref="S49:S61" si="6">SUM(T49:V49)</f>
        <v>0</v>
      </c>
      <c r="T49" s="73"/>
      <c r="U49" s="70"/>
      <c r="V49" s="69"/>
      <c r="W49" s="76">
        <f t="shared" ref="W49:W61" si="7">SUM(X49:Z49)</f>
        <v>0</v>
      </c>
      <c r="X49" s="73"/>
      <c r="Y49" s="73"/>
      <c r="Z49" s="69"/>
      <c r="AA49" s="76">
        <f t="shared" ref="AA49:AA61" si="8">SUM(AB49:AD49)</f>
        <v>0</v>
      </c>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f t="shared" si="6"/>
        <v>0</v>
      </c>
      <c r="T50" s="73"/>
      <c r="U50" s="70"/>
      <c r="V50" s="69"/>
      <c r="W50" s="76">
        <f t="shared" si="7"/>
        <v>0</v>
      </c>
      <c r="X50" s="73"/>
      <c r="Y50" s="73"/>
      <c r="Z50" s="69"/>
      <c r="AA50" s="76">
        <f t="shared" si="8"/>
        <v>0</v>
      </c>
      <c r="AB50" s="73"/>
      <c r="AC50" s="73"/>
      <c r="AD50" s="69"/>
    </row>
    <row r="51" spans="2:30" x14ac:dyDescent="0.25">
      <c r="B51" s="4" t="s">
        <v>128</v>
      </c>
      <c r="C51" s="7" t="s">
        <v>29</v>
      </c>
      <c r="D51" s="9">
        <v>2500</v>
      </c>
      <c r="F51" s="10">
        <f>D51*E51</f>
        <v>0</v>
      </c>
      <c r="G51" s="81">
        <f t="shared" si="1"/>
        <v>0</v>
      </c>
      <c r="H51" s="70">
        <f t="shared" si="2"/>
        <v>0</v>
      </c>
      <c r="I51" s="70">
        <f t="shared" si="2"/>
        <v>0</v>
      </c>
      <c r="J51" s="69">
        <f>F51</f>
        <v>0</v>
      </c>
      <c r="K51" s="79">
        <f t="shared" si="3"/>
        <v>0</v>
      </c>
      <c r="L51" s="73"/>
      <c r="M51" s="73"/>
      <c r="N51" s="69"/>
      <c r="O51" s="79">
        <f t="shared" si="0"/>
        <v>0</v>
      </c>
      <c r="P51" s="73"/>
      <c r="Q51" s="73"/>
      <c r="R51" s="69"/>
      <c r="S51" s="76">
        <f t="shared" si="6"/>
        <v>0</v>
      </c>
      <c r="T51" s="73"/>
      <c r="U51" s="70"/>
      <c r="V51" s="69"/>
      <c r="W51" s="76">
        <f t="shared" si="7"/>
        <v>0</v>
      </c>
      <c r="X51" s="73"/>
      <c r="Y51" s="73"/>
      <c r="Z51" s="69"/>
      <c r="AA51" s="76">
        <f t="shared" si="8"/>
        <v>0</v>
      </c>
      <c r="AB51" s="73"/>
      <c r="AC51" s="73"/>
      <c r="AD51" s="69"/>
    </row>
    <row r="52" spans="2:30" x14ac:dyDescent="0.25">
      <c r="B52" s="4" t="s">
        <v>129</v>
      </c>
      <c r="C52" s="7" t="s">
        <v>29</v>
      </c>
      <c r="D52" s="9">
        <v>2500</v>
      </c>
      <c r="F52" s="10">
        <f>D52*E52</f>
        <v>0</v>
      </c>
      <c r="G52" s="81">
        <f t="shared" si="1"/>
        <v>0</v>
      </c>
      <c r="H52" s="70"/>
      <c r="I52" s="70">
        <f t="shared" si="2"/>
        <v>0</v>
      </c>
      <c r="J52" s="69">
        <f>F52</f>
        <v>0</v>
      </c>
      <c r="K52" s="79">
        <f t="shared" si="3"/>
        <v>0</v>
      </c>
      <c r="L52" s="73"/>
      <c r="M52" s="73"/>
      <c r="N52" s="69">
        <f t="shared" si="4"/>
        <v>0</v>
      </c>
      <c r="O52" s="79">
        <f t="shared" si="0"/>
        <v>0</v>
      </c>
      <c r="P52" s="73"/>
      <c r="Q52" s="73"/>
      <c r="R52" s="69"/>
      <c r="S52" s="76">
        <f t="shared" si="6"/>
        <v>0</v>
      </c>
      <c r="T52" s="73"/>
      <c r="U52" s="70"/>
      <c r="V52" s="69"/>
      <c r="W52" s="76">
        <f t="shared" si="7"/>
        <v>0</v>
      </c>
      <c r="X52" s="73"/>
      <c r="Y52" s="73"/>
      <c r="Z52" s="69"/>
      <c r="AA52" s="76">
        <f t="shared" si="8"/>
        <v>0</v>
      </c>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36</v>
      </c>
      <c r="C54" s="7" t="s">
        <v>34</v>
      </c>
      <c r="D54" s="9"/>
      <c r="E54">
        <v>0</v>
      </c>
      <c r="F54" s="10">
        <f>D54*E54</f>
        <v>0</v>
      </c>
      <c r="G54" s="81">
        <f t="shared" si="1"/>
        <v>0</v>
      </c>
      <c r="H54" s="70">
        <f t="shared" si="2"/>
        <v>0</v>
      </c>
      <c r="I54" s="70">
        <f t="shared" si="2"/>
        <v>0</v>
      </c>
      <c r="J54" s="69">
        <f t="shared" si="2"/>
        <v>0</v>
      </c>
      <c r="K54" s="79"/>
      <c r="L54" s="73">
        <f>F54/2</f>
        <v>0</v>
      </c>
      <c r="M54" s="73"/>
      <c r="N54" s="69">
        <f t="shared" si="4"/>
        <v>0</v>
      </c>
      <c r="O54" s="79">
        <f t="shared" si="0"/>
        <v>0</v>
      </c>
      <c r="P54" s="73"/>
      <c r="Q54" s="73"/>
      <c r="R54" s="69">
        <f t="shared" si="5"/>
        <v>0</v>
      </c>
      <c r="S54" s="76">
        <f t="shared" si="6"/>
        <v>0</v>
      </c>
      <c r="T54" s="73"/>
      <c r="U54" s="70"/>
      <c r="V54" s="69"/>
      <c r="W54" s="76">
        <f t="shared" si="7"/>
        <v>0</v>
      </c>
      <c r="X54" s="73"/>
      <c r="Y54" s="73"/>
      <c r="Z54" s="69"/>
      <c r="AA54" s="76">
        <f t="shared" si="8"/>
        <v>0</v>
      </c>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t="s">
        <v>126</v>
      </c>
      <c r="C57" s="7" t="s">
        <v>31</v>
      </c>
      <c r="D57" s="9">
        <v>2500</v>
      </c>
      <c r="F57" s="20">
        <f>D57*E57</f>
        <v>0</v>
      </c>
      <c r="G57" s="81">
        <f t="shared" si="1"/>
        <v>0</v>
      </c>
      <c r="H57" s="70">
        <f t="shared" si="2"/>
        <v>0</v>
      </c>
      <c r="I57" s="70">
        <f t="shared" si="2"/>
        <v>0</v>
      </c>
      <c r="J57" s="69">
        <f>F57</f>
        <v>0</v>
      </c>
      <c r="K57" s="79">
        <f t="shared" si="3"/>
        <v>0</v>
      </c>
      <c r="L57" s="73"/>
      <c r="M57" s="73"/>
      <c r="N57" s="69"/>
      <c r="O57" s="79">
        <f t="shared" si="0"/>
        <v>0</v>
      </c>
      <c r="P57" s="73"/>
      <c r="Q57" s="73"/>
      <c r="R57" s="69"/>
      <c r="S57" s="76">
        <f t="shared" si="6"/>
        <v>0</v>
      </c>
      <c r="T57" s="73"/>
      <c r="U57" s="70"/>
      <c r="V57" s="69"/>
      <c r="W57" s="76">
        <f t="shared" si="7"/>
        <v>0</v>
      </c>
      <c r="X57" s="73"/>
      <c r="Y57" s="73"/>
      <c r="Z57" s="69"/>
      <c r="AA57" s="76">
        <f t="shared" si="8"/>
        <v>0</v>
      </c>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f t="shared" si="6"/>
        <v>0</v>
      </c>
      <c r="T58" s="73"/>
      <c r="U58" s="70"/>
      <c r="V58" s="69"/>
      <c r="W58" s="76">
        <f t="shared" si="7"/>
        <v>0</v>
      </c>
      <c r="X58" s="73"/>
      <c r="Y58" s="73"/>
      <c r="Z58" s="69"/>
      <c r="AA58" s="76">
        <f t="shared" si="8"/>
        <v>0</v>
      </c>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f t="shared" si="6"/>
        <v>0</v>
      </c>
      <c r="T59" s="73"/>
      <c r="U59" s="70"/>
      <c r="V59" s="69"/>
      <c r="W59" s="76">
        <f t="shared" si="7"/>
        <v>0</v>
      </c>
      <c r="X59" s="73"/>
      <c r="Y59" s="73"/>
      <c r="Z59" s="69"/>
      <c r="AA59" s="76">
        <f t="shared" si="8"/>
        <v>0</v>
      </c>
      <c r="AB59" s="73"/>
      <c r="AC59" s="73"/>
      <c r="AD59" s="69"/>
    </row>
    <row r="60" spans="2:30" x14ac:dyDescent="0.25">
      <c r="B60" s="4" t="s">
        <v>30</v>
      </c>
      <c r="C60" s="7" t="s">
        <v>29</v>
      </c>
      <c r="D60" s="9">
        <v>100</v>
      </c>
      <c r="F60" s="20">
        <f>D60*E60</f>
        <v>0</v>
      </c>
      <c r="G60" s="81">
        <f t="shared" si="1"/>
        <v>0</v>
      </c>
      <c r="H60" s="70">
        <f t="shared" si="2"/>
        <v>0</v>
      </c>
      <c r="I60" s="70">
        <f t="shared" si="2"/>
        <v>0</v>
      </c>
      <c r="J60" s="69">
        <f t="shared" si="2"/>
        <v>0</v>
      </c>
      <c r="K60" s="79">
        <f t="shared" si="3"/>
        <v>0</v>
      </c>
      <c r="L60" s="73"/>
      <c r="M60" s="73"/>
      <c r="N60" s="69"/>
      <c r="O60" s="79">
        <f t="shared" si="0"/>
        <v>0</v>
      </c>
      <c r="P60" s="73"/>
      <c r="Q60" s="73"/>
      <c r="R60" s="69">
        <f>F60</f>
        <v>0</v>
      </c>
      <c r="S60" s="76">
        <f t="shared" si="6"/>
        <v>0</v>
      </c>
      <c r="T60" s="73"/>
      <c r="U60" s="70"/>
      <c r="V60" s="69"/>
      <c r="W60" s="76">
        <f t="shared" si="7"/>
        <v>0</v>
      </c>
      <c r="X60" s="73"/>
      <c r="Y60" s="73"/>
      <c r="Z60" s="69"/>
      <c r="AA60" s="76">
        <f t="shared" si="8"/>
        <v>0</v>
      </c>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f t="shared" si="6"/>
        <v>0</v>
      </c>
      <c r="T61" s="73"/>
      <c r="U61" s="70"/>
      <c r="V61" s="69"/>
      <c r="W61" s="76">
        <f t="shared" si="7"/>
        <v>0</v>
      </c>
      <c r="X61" s="73"/>
      <c r="Y61" s="73"/>
      <c r="Z61" s="69"/>
      <c r="AA61" s="76">
        <f t="shared" si="8"/>
        <v>0</v>
      </c>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9">SUM(F48:F61)</f>
        <v>10800</v>
      </c>
      <c r="G63" s="82">
        <f t="shared" si="9"/>
        <v>10800</v>
      </c>
      <c r="H63" s="72">
        <f t="shared" si="9"/>
        <v>10800</v>
      </c>
      <c r="I63" s="72">
        <f t="shared" si="9"/>
        <v>0</v>
      </c>
      <c r="J63" s="72">
        <f t="shared" si="9"/>
        <v>0</v>
      </c>
      <c r="K63" s="85">
        <f t="shared" si="9"/>
        <v>0</v>
      </c>
      <c r="L63" s="72">
        <f t="shared" si="9"/>
        <v>0</v>
      </c>
      <c r="M63" s="72">
        <f t="shared" si="9"/>
        <v>0</v>
      </c>
      <c r="N63" s="72">
        <f t="shared" si="9"/>
        <v>0</v>
      </c>
      <c r="O63" s="85">
        <f t="shared" si="9"/>
        <v>0</v>
      </c>
      <c r="P63" s="72">
        <f t="shared" si="9"/>
        <v>0</v>
      </c>
      <c r="Q63" s="72">
        <f t="shared" si="9"/>
        <v>0</v>
      </c>
      <c r="R63" s="72">
        <f t="shared" si="9"/>
        <v>0</v>
      </c>
      <c r="S63" s="74"/>
      <c r="T63" s="75"/>
      <c r="U63" s="71"/>
      <c r="V63" s="72"/>
      <c r="W63" s="74"/>
      <c r="X63" s="75"/>
      <c r="Y63" s="75"/>
      <c r="Z63" s="72"/>
      <c r="AA63" s="74"/>
      <c r="AB63" s="75"/>
      <c r="AC63" s="75"/>
      <c r="AD63" s="72"/>
    </row>
    <row r="66" spans="2:6" x14ac:dyDescent="0.25">
      <c r="B66" t="s">
        <v>263</v>
      </c>
      <c r="F66" s="16"/>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AB48" sqref="AB48:AB6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row>
    <row r="3" spans="2:4" x14ac:dyDescent="0.25">
      <c r="B3" t="s">
        <v>78</v>
      </c>
    </row>
    <row r="4" spans="2:4" x14ac:dyDescent="0.25">
      <c r="B4" t="s">
        <v>139</v>
      </c>
    </row>
    <row r="5" spans="2:4" x14ac:dyDescent="0.25">
      <c r="B5" t="s">
        <v>82</v>
      </c>
    </row>
    <row r="6" spans="2:4" x14ac:dyDescent="0.25">
      <c r="B6" s="125" t="s">
        <v>166</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184</v>
      </c>
      <c r="C48" s="7" t="s">
        <v>0</v>
      </c>
      <c r="D48" s="9">
        <v>50</v>
      </c>
      <c r="E48">
        <f>2*5*3</f>
        <v>30</v>
      </c>
      <c r="F48" s="58">
        <f>D48*E48</f>
        <v>1500</v>
      </c>
      <c r="G48" s="146">
        <f>SUM(H48:J48)</f>
        <v>1500</v>
      </c>
      <c r="H48" s="147">
        <f>L48+P48+T48+X48+AB48</f>
        <v>1500</v>
      </c>
      <c r="I48" s="147">
        <f>M48+Q48+U48+Y48+AC48</f>
        <v>0</v>
      </c>
      <c r="J48" s="148">
        <f>R48+V48+Z48+AD48</f>
        <v>0</v>
      </c>
      <c r="K48" s="61"/>
      <c r="L48" s="55"/>
      <c r="M48" s="55"/>
      <c r="N48" s="69"/>
      <c r="O48" s="61">
        <f>SUM(P48:R48)</f>
        <v>0</v>
      </c>
      <c r="P48" s="73"/>
      <c r="Q48" s="55"/>
      <c r="R48" s="69"/>
      <c r="S48" s="61">
        <f>SUM(T48:V48)</f>
        <v>500</v>
      </c>
      <c r="T48" s="55">
        <f>F48/3</f>
        <v>500</v>
      </c>
      <c r="U48" s="56"/>
      <c r="V48" s="63"/>
      <c r="W48" s="61">
        <f>SUM(X48:Z48)</f>
        <v>500</v>
      </c>
      <c r="X48" s="55">
        <f>F48/3</f>
        <v>500</v>
      </c>
      <c r="Y48" s="55"/>
      <c r="Z48" s="63"/>
      <c r="AA48" s="61">
        <f>SUM(AB48:AD48)</f>
        <v>500</v>
      </c>
      <c r="AB48" s="55">
        <f>F48/3</f>
        <v>500</v>
      </c>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f t="shared" ref="T49:T61" si="6">F49/3</f>
        <v>0</v>
      </c>
      <c r="U49" s="56"/>
      <c r="V49" s="63"/>
      <c r="W49" s="61">
        <f t="shared" ref="W49:W61" si="7">SUM(X49:Z49)</f>
        <v>0</v>
      </c>
      <c r="X49" s="55">
        <f t="shared" ref="X49:X61" si="8">F49/3</f>
        <v>0</v>
      </c>
      <c r="Y49" s="55"/>
      <c r="Z49" s="63"/>
      <c r="AA49" s="61">
        <f t="shared" ref="AA49:AA61" si="9">SUM(AB49:AD49)</f>
        <v>0</v>
      </c>
      <c r="AB49" s="55">
        <f t="shared" ref="AB49:AB61" si="10">F49/3</f>
        <v>0</v>
      </c>
      <c r="AC49" s="55"/>
      <c r="AD49" s="63"/>
    </row>
    <row r="50" spans="2:30" x14ac:dyDescent="0.25">
      <c r="B50" s="4"/>
      <c r="C50" s="7"/>
      <c r="D50" s="9"/>
      <c r="F50" s="58"/>
      <c r="G50" s="146"/>
      <c r="H50" s="147"/>
      <c r="I50" s="147"/>
      <c r="J50" s="148"/>
      <c r="K50" s="61">
        <f t="shared" si="4"/>
        <v>0</v>
      </c>
      <c r="L50" s="55"/>
      <c r="M50" s="55"/>
      <c r="N50" s="63"/>
      <c r="O50" s="61">
        <f t="shared" ref="O50:O57" si="11">SUM(P50:R50)</f>
        <v>0</v>
      </c>
      <c r="P50" s="55"/>
      <c r="Q50" s="55"/>
      <c r="R50" s="69">
        <f t="shared" ref="R50:R56" si="12">F50</f>
        <v>0</v>
      </c>
      <c r="S50" s="61">
        <f t="shared" si="5"/>
        <v>0</v>
      </c>
      <c r="T50" s="55">
        <f t="shared" si="6"/>
        <v>0</v>
      </c>
      <c r="U50" s="56"/>
      <c r="V50" s="63"/>
      <c r="W50" s="61">
        <f t="shared" si="7"/>
        <v>0</v>
      </c>
      <c r="X50" s="55">
        <f t="shared" si="8"/>
        <v>0</v>
      </c>
      <c r="Y50" s="55"/>
      <c r="Z50" s="63"/>
      <c r="AA50" s="61">
        <f t="shared" si="9"/>
        <v>0</v>
      </c>
      <c r="AB50" s="55">
        <f t="shared" si="10"/>
        <v>0</v>
      </c>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11"/>
        <v>0</v>
      </c>
      <c r="P51" s="55"/>
      <c r="Q51" s="55"/>
      <c r="R51" s="69"/>
      <c r="S51" s="61">
        <f t="shared" si="5"/>
        <v>0</v>
      </c>
      <c r="T51" s="55">
        <f t="shared" si="6"/>
        <v>0</v>
      </c>
      <c r="U51" s="56"/>
      <c r="V51" s="63"/>
      <c r="W51" s="61">
        <f t="shared" si="7"/>
        <v>0</v>
      </c>
      <c r="X51" s="55">
        <f t="shared" si="8"/>
        <v>0</v>
      </c>
      <c r="Y51" s="55"/>
      <c r="Z51" s="63"/>
      <c r="AA51" s="61">
        <f t="shared" si="9"/>
        <v>0</v>
      </c>
      <c r="AB51" s="55">
        <f t="shared" si="10"/>
        <v>0</v>
      </c>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11"/>
        <v>0</v>
      </c>
      <c r="P52" s="55"/>
      <c r="Q52" s="55"/>
      <c r="R52" s="69"/>
      <c r="S52" s="61">
        <f t="shared" si="5"/>
        <v>0</v>
      </c>
      <c r="T52" s="55">
        <f t="shared" si="6"/>
        <v>0</v>
      </c>
      <c r="U52" s="56"/>
      <c r="V52" s="63"/>
      <c r="W52" s="61">
        <f t="shared" si="7"/>
        <v>0</v>
      </c>
      <c r="X52" s="55">
        <f t="shared" si="8"/>
        <v>0</v>
      </c>
      <c r="Y52" s="55"/>
      <c r="Z52" s="63"/>
      <c r="AA52" s="61">
        <f t="shared" si="9"/>
        <v>0</v>
      </c>
      <c r="AB52" s="55">
        <f t="shared" si="10"/>
        <v>0</v>
      </c>
      <c r="AC52" s="55"/>
      <c r="AD52" s="63"/>
    </row>
    <row r="53" spans="2:30" x14ac:dyDescent="0.25">
      <c r="B53" s="4"/>
      <c r="C53" s="7"/>
      <c r="D53" s="9"/>
      <c r="F53" s="58"/>
      <c r="G53" s="146"/>
      <c r="H53" s="147"/>
      <c r="I53" s="147"/>
      <c r="J53" s="148"/>
      <c r="K53" s="61">
        <f t="shared" si="4"/>
        <v>0</v>
      </c>
      <c r="L53" s="55"/>
      <c r="M53" s="55"/>
      <c r="N53" s="63"/>
      <c r="O53" s="61">
        <f t="shared" si="11"/>
        <v>0</v>
      </c>
      <c r="P53" s="55"/>
      <c r="Q53" s="55"/>
      <c r="R53" s="69">
        <f t="shared" si="12"/>
        <v>0</v>
      </c>
      <c r="S53" s="61">
        <f t="shared" si="5"/>
        <v>0</v>
      </c>
      <c r="T53" s="55">
        <f t="shared" si="6"/>
        <v>0</v>
      </c>
      <c r="U53" s="56"/>
      <c r="V53" s="63"/>
      <c r="W53" s="61">
        <f t="shared" si="7"/>
        <v>0</v>
      </c>
      <c r="X53" s="55">
        <f t="shared" si="8"/>
        <v>0</v>
      </c>
      <c r="Y53" s="55"/>
      <c r="Z53" s="63"/>
      <c r="AA53" s="61">
        <f t="shared" si="9"/>
        <v>0</v>
      </c>
      <c r="AB53" s="55">
        <f t="shared" si="10"/>
        <v>0</v>
      </c>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11"/>
        <v>0</v>
      </c>
      <c r="P54" s="55"/>
      <c r="Q54" s="55"/>
      <c r="R54" s="69"/>
      <c r="S54" s="61">
        <f t="shared" si="5"/>
        <v>0</v>
      </c>
      <c r="T54" s="55">
        <f t="shared" si="6"/>
        <v>0</v>
      </c>
      <c r="U54" s="56"/>
      <c r="V54" s="63"/>
      <c r="W54" s="61">
        <f t="shared" si="7"/>
        <v>0</v>
      </c>
      <c r="X54" s="55">
        <f t="shared" si="8"/>
        <v>0</v>
      </c>
      <c r="Y54" s="55"/>
      <c r="Z54" s="63"/>
      <c r="AA54" s="61">
        <f t="shared" si="9"/>
        <v>0</v>
      </c>
      <c r="AB54" s="55">
        <f t="shared" si="10"/>
        <v>0</v>
      </c>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11"/>
        <v>0</v>
      </c>
      <c r="P55" s="55"/>
      <c r="Q55" s="55"/>
      <c r="R55" s="69">
        <f t="shared" si="12"/>
        <v>0</v>
      </c>
      <c r="S55" s="61">
        <f t="shared" si="5"/>
        <v>0</v>
      </c>
      <c r="T55" s="55">
        <f t="shared" si="6"/>
        <v>0</v>
      </c>
      <c r="U55" s="56"/>
      <c r="V55" s="63"/>
      <c r="W55" s="61">
        <f t="shared" si="7"/>
        <v>0</v>
      </c>
      <c r="X55" s="55">
        <f t="shared" si="8"/>
        <v>0</v>
      </c>
      <c r="Y55" s="55"/>
      <c r="Z55" s="63"/>
      <c r="AA55" s="61">
        <f t="shared" si="9"/>
        <v>0</v>
      </c>
      <c r="AB55" s="55">
        <f t="shared" si="10"/>
        <v>0</v>
      </c>
      <c r="AC55" s="55"/>
      <c r="AD55" s="63"/>
    </row>
    <row r="56" spans="2:30" x14ac:dyDescent="0.25">
      <c r="B56" s="4"/>
      <c r="C56" s="7"/>
      <c r="D56" s="9"/>
      <c r="F56" s="58"/>
      <c r="G56" s="146"/>
      <c r="H56" s="147"/>
      <c r="I56" s="147"/>
      <c r="J56" s="148"/>
      <c r="K56" s="61">
        <f t="shared" si="4"/>
        <v>0</v>
      </c>
      <c r="L56" s="55"/>
      <c r="M56" s="55"/>
      <c r="N56" s="63"/>
      <c r="O56" s="61">
        <f t="shared" si="11"/>
        <v>0</v>
      </c>
      <c r="P56" s="55"/>
      <c r="Q56" s="55"/>
      <c r="R56" s="69">
        <f t="shared" si="12"/>
        <v>0</v>
      </c>
      <c r="S56" s="61">
        <f t="shared" si="5"/>
        <v>0</v>
      </c>
      <c r="T56" s="55">
        <f t="shared" si="6"/>
        <v>0</v>
      </c>
      <c r="U56" s="56"/>
      <c r="V56" s="63"/>
      <c r="W56" s="61">
        <f t="shared" si="7"/>
        <v>0</v>
      </c>
      <c r="X56" s="55">
        <f t="shared" si="8"/>
        <v>0</v>
      </c>
      <c r="Y56" s="55"/>
      <c r="Z56" s="63"/>
      <c r="AA56" s="61">
        <f t="shared" si="9"/>
        <v>0</v>
      </c>
      <c r="AB56" s="55">
        <f t="shared" si="10"/>
        <v>0</v>
      </c>
      <c r="AC56" s="55"/>
      <c r="AD56" s="63"/>
    </row>
    <row r="57" spans="2:30" x14ac:dyDescent="0.25">
      <c r="B57" s="4" t="s">
        <v>25</v>
      </c>
      <c r="C57" s="7" t="s">
        <v>31</v>
      </c>
      <c r="D57" s="9">
        <v>50</v>
      </c>
      <c r="E57">
        <f>3*20</f>
        <v>60</v>
      </c>
      <c r="F57" s="58">
        <f>D57*E57</f>
        <v>3000</v>
      </c>
      <c r="G57" s="146">
        <f t="shared" si="1"/>
        <v>3000</v>
      </c>
      <c r="H57" s="147">
        <f t="shared" si="2"/>
        <v>3000</v>
      </c>
      <c r="I57" s="147">
        <f t="shared" si="2"/>
        <v>0</v>
      </c>
      <c r="J57" s="148">
        <f t="shared" si="3"/>
        <v>0</v>
      </c>
      <c r="K57" s="61">
        <f t="shared" si="4"/>
        <v>0</v>
      </c>
      <c r="L57" s="55"/>
      <c r="M57" s="55"/>
      <c r="N57" s="63"/>
      <c r="O57" s="61">
        <f t="shared" si="11"/>
        <v>0</v>
      </c>
      <c r="P57" s="55"/>
      <c r="Q57" s="55"/>
      <c r="R57" s="69"/>
      <c r="S57" s="61">
        <f t="shared" si="5"/>
        <v>1000</v>
      </c>
      <c r="T57" s="55">
        <f t="shared" si="6"/>
        <v>1000</v>
      </c>
      <c r="U57" s="56"/>
      <c r="V57" s="63"/>
      <c r="W57" s="61">
        <f t="shared" si="7"/>
        <v>1000</v>
      </c>
      <c r="X57" s="55">
        <f t="shared" si="8"/>
        <v>1000</v>
      </c>
      <c r="Y57" s="55"/>
      <c r="Z57" s="63"/>
      <c r="AA57" s="61">
        <f t="shared" si="9"/>
        <v>1000</v>
      </c>
      <c r="AB57" s="55">
        <f t="shared" si="10"/>
        <v>1000</v>
      </c>
      <c r="AC57" s="55"/>
      <c r="AD57" s="63"/>
    </row>
    <row r="58" spans="2:30" x14ac:dyDescent="0.25">
      <c r="B58" s="4" t="s">
        <v>32</v>
      </c>
      <c r="C58" s="7" t="s">
        <v>35</v>
      </c>
      <c r="D58" s="19">
        <v>3225</v>
      </c>
      <c r="E58">
        <f>3*1</f>
        <v>3</v>
      </c>
      <c r="F58" s="58">
        <f t="shared" ref="F58:F61" si="13">D58*E58</f>
        <v>9675</v>
      </c>
      <c r="G58" s="146">
        <f t="shared" si="1"/>
        <v>9675</v>
      </c>
      <c r="H58" s="147">
        <f t="shared" si="2"/>
        <v>9675</v>
      </c>
      <c r="I58" s="147">
        <f t="shared" si="2"/>
        <v>0</v>
      </c>
      <c r="J58" s="148">
        <f t="shared" si="3"/>
        <v>0</v>
      </c>
      <c r="K58" s="61">
        <f t="shared" si="4"/>
        <v>0</v>
      </c>
      <c r="L58" s="55"/>
      <c r="M58" s="55"/>
      <c r="N58" s="63"/>
      <c r="O58" s="61"/>
      <c r="P58" s="55"/>
      <c r="Q58" s="55"/>
      <c r="R58" s="69"/>
      <c r="S58" s="61">
        <f t="shared" si="5"/>
        <v>3225</v>
      </c>
      <c r="T58" s="55">
        <f t="shared" si="6"/>
        <v>3225</v>
      </c>
      <c r="U58" s="56"/>
      <c r="V58" s="63"/>
      <c r="W58" s="61">
        <f t="shared" si="7"/>
        <v>3225</v>
      </c>
      <c r="X58" s="55">
        <f t="shared" si="8"/>
        <v>3225</v>
      </c>
      <c r="Y58" s="55"/>
      <c r="Z58" s="63"/>
      <c r="AA58" s="61">
        <f t="shared" si="9"/>
        <v>3225</v>
      </c>
      <c r="AB58" s="55">
        <f t="shared" si="10"/>
        <v>3225</v>
      </c>
      <c r="AC58" s="55"/>
      <c r="AD58" s="63"/>
    </row>
    <row r="59" spans="2:30" x14ac:dyDescent="0.25">
      <c r="B59" s="4" t="s">
        <v>5</v>
      </c>
      <c r="C59" s="7" t="s">
        <v>35</v>
      </c>
      <c r="D59" s="19">
        <v>537.5</v>
      </c>
      <c r="E59">
        <f>3*1</f>
        <v>3</v>
      </c>
      <c r="F59" s="58">
        <f t="shared" si="13"/>
        <v>1612.5</v>
      </c>
      <c r="G59" s="146">
        <f t="shared" si="1"/>
        <v>1612.5</v>
      </c>
      <c r="H59" s="147">
        <f t="shared" si="2"/>
        <v>1612.5</v>
      </c>
      <c r="I59" s="147">
        <f t="shared" si="2"/>
        <v>0</v>
      </c>
      <c r="J59" s="148">
        <f t="shared" si="3"/>
        <v>0</v>
      </c>
      <c r="K59" s="61">
        <f t="shared" si="4"/>
        <v>0</v>
      </c>
      <c r="L59" s="55"/>
      <c r="M59" s="55"/>
      <c r="N59" s="63"/>
      <c r="O59" s="61"/>
      <c r="P59" s="55"/>
      <c r="Q59" s="55"/>
      <c r="R59" s="69"/>
      <c r="S59" s="61">
        <f t="shared" si="5"/>
        <v>537.5</v>
      </c>
      <c r="T59" s="55">
        <f t="shared" si="6"/>
        <v>537.5</v>
      </c>
      <c r="U59" s="56"/>
      <c r="V59" s="63"/>
      <c r="W59" s="61">
        <f t="shared" si="7"/>
        <v>537.5</v>
      </c>
      <c r="X59" s="55">
        <f t="shared" si="8"/>
        <v>537.5</v>
      </c>
      <c r="Y59" s="55"/>
      <c r="Z59" s="63"/>
      <c r="AA59" s="61">
        <f t="shared" si="9"/>
        <v>537.5</v>
      </c>
      <c r="AB59" s="55">
        <f t="shared" si="10"/>
        <v>537.5</v>
      </c>
      <c r="AC59" s="55"/>
      <c r="AD59" s="63"/>
    </row>
    <row r="60" spans="2:30" x14ac:dyDescent="0.25">
      <c r="B60" s="4" t="s">
        <v>30</v>
      </c>
      <c r="C60" s="7" t="s">
        <v>29</v>
      </c>
      <c r="D60" s="9">
        <v>40</v>
      </c>
      <c r="E60">
        <f>3*1</f>
        <v>3</v>
      </c>
      <c r="F60" s="58">
        <f t="shared" si="13"/>
        <v>120</v>
      </c>
      <c r="G60" s="146">
        <f t="shared" si="1"/>
        <v>120</v>
      </c>
      <c r="H60" s="147">
        <f t="shared" si="2"/>
        <v>120</v>
      </c>
      <c r="I60" s="147">
        <f t="shared" si="2"/>
        <v>0</v>
      </c>
      <c r="J60" s="148">
        <f t="shared" si="3"/>
        <v>0</v>
      </c>
      <c r="K60" s="61">
        <f t="shared" si="4"/>
        <v>0</v>
      </c>
      <c r="L60" s="55"/>
      <c r="M60" s="55"/>
      <c r="N60" s="63"/>
      <c r="O60" s="61"/>
      <c r="P60" s="55"/>
      <c r="Q60" s="55"/>
      <c r="R60" s="69"/>
      <c r="S60" s="61">
        <f t="shared" si="5"/>
        <v>40</v>
      </c>
      <c r="T60" s="55">
        <f t="shared" si="6"/>
        <v>40</v>
      </c>
      <c r="U60" s="56"/>
      <c r="V60" s="63"/>
      <c r="W60" s="61">
        <f t="shared" si="7"/>
        <v>40</v>
      </c>
      <c r="X60" s="55">
        <f t="shared" si="8"/>
        <v>40</v>
      </c>
      <c r="Y60" s="55"/>
      <c r="Z60" s="63"/>
      <c r="AA60" s="61">
        <f t="shared" si="9"/>
        <v>40</v>
      </c>
      <c r="AB60" s="55">
        <f t="shared" si="10"/>
        <v>40</v>
      </c>
      <c r="AC60" s="55"/>
      <c r="AD60" s="63"/>
    </row>
    <row r="61" spans="2:30" x14ac:dyDescent="0.25">
      <c r="B61" s="4" t="s">
        <v>7</v>
      </c>
      <c r="C61" s="7" t="s">
        <v>29</v>
      </c>
      <c r="D61" s="9">
        <v>20</v>
      </c>
      <c r="E61">
        <f>E57*3</f>
        <v>180</v>
      </c>
      <c r="F61" s="58">
        <f t="shared" si="13"/>
        <v>3600</v>
      </c>
      <c r="G61" s="146">
        <f t="shared" si="1"/>
        <v>3600</v>
      </c>
      <c r="H61" s="147">
        <f t="shared" si="2"/>
        <v>3600</v>
      </c>
      <c r="I61" s="147">
        <f t="shared" si="2"/>
        <v>0</v>
      </c>
      <c r="J61" s="148">
        <f t="shared" si="3"/>
        <v>0</v>
      </c>
      <c r="K61" s="61">
        <f t="shared" si="4"/>
        <v>0</v>
      </c>
      <c r="L61" s="55"/>
      <c r="M61" s="55"/>
      <c r="N61" s="63"/>
      <c r="O61" s="61"/>
      <c r="P61" s="55"/>
      <c r="Q61" s="55"/>
      <c r="R61" s="69"/>
      <c r="S61" s="61">
        <f t="shared" si="5"/>
        <v>1200</v>
      </c>
      <c r="T61" s="55">
        <f t="shared" si="6"/>
        <v>1200</v>
      </c>
      <c r="U61" s="56"/>
      <c r="V61" s="63"/>
      <c r="W61" s="61">
        <f t="shared" si="7"/>
        <v>1200</v>
      </c>
      <c r="X61" s="55">
        <f t="shared" si="8"/>
        <v>1200</v>
      </c>
      <c r="Y61" s="55"/>
      <c r="Z61" s="63"/>
      <c r="AA61" s="61">
        <f t="shared" si="9"/>
        <v>1200</v>
      </c>
      <c r="AB61" s="55">
        <f t="shared" si="10"/>
        <v>1200</v>
      </c>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4">SUM(F48:F61)</f>
        <v>19507.5</v>
      </c>
      <c r="G63" s="150">
        <f t="shared" si="14"/>
        <v>19507.5</v>
      </c>
      <c r="H63" s="150">
        <f t="shared" si="14"/>
        <v>19507.5</v>
      </c>
      <c r="I63" s="150">
        <f t="shared" si="14"/>
        <v>0</v>
      </c>
      <c r="J63" s="150">
        <f t="shared" si="14"/>
        <v>0</v>
      </c>
      <c r="K63" s="66">
        <f t="shared" si="14"/>
        <v>0</v>
      </c>
      <c r="L63" s="66">
        <f t="shared" si="14"/>
        <v>0</v>
      </c>
      <c r="M63" s="66">
        <f t="shared" si="14"/>
        <v>0</v>
      </c>
      <c r="N63" s="66">
        <f t="shared" si="14"/>
        <v>0</v>
      </c>
      <c r="O63" s="67">
        <f t="shared" si="14"/>
        <v>0</v>
      </c>
      <c r="P63" s="68"/>
      <c r="Q63" s="68"/>
      <c r="R63" s="72">
        <f>SUM(R48:R62)</f>
        <v>0</v>
      </c>
      <c r="S63" s="72">
        <f t="shared" ref="S63:AD63" si="15">SUM(S48:S62)</f>
        <v>6502.5</v>
      </c>
      <c r="T63" s="72">
        <f t="shared" si="15"/>
        <v>6502.5</v>
      </c>
      <c r="U63" s="72">
        <f t="shared" si="15"/>
        <v>0</v>
      </c>
      <c r="V63" s="72">
        <f t="shared" si="15"/>
        <v>0</v>
      </c>
      <c r="W63" s="72">
        <f t="shared" si="15"/>
        <v>6502.5</v>
      </c>
      <c r="X63" s="72">
        <f t="shared" si="15"/>
        <v>6502.5</v>
      </c>
      <c r="Y63" s="72">
        <f t="shared" si="15"/>
        <v>0</v>
      </c>
      <c r="Z63" s="72">
        <f t="shared" si="15"/>
        <v>0</v>
      </c>
      <c r="AA63" s="72">
        <f t="shared" si="15"/>
        <v>6502.5</v>
      </c>
      <c r="AB63" s="72">
        <f t="shared" si="15"/>
        <v>6502.5</v>
      </c>
      <c r="AC63" s="72">
        <f t="shared" si="15"/>
        <v>0</v>
      </c>
      <c r="AD63" s="72">
        <f t="shared" si="15"/>
        <v>0</v>
      </c>
    </row>
    <row r="66" spans="2:6" x14ac:dyDescent="0.25">
      <c r="B66" t="s">
        <v>264</v>
      </c>
      <c r="F66" s="16"/>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G74" sqref="G74"/>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167</v>
      </c>
    </row>
    <row r="6" spans="2:4" x14ac:dyDescent="0.25">
      <c r="B6" s="125" t="s">
        <v>168</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185</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9">
        <f>F48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186</v>
      </c>
      <c r="C51" s="7" t="s">
        <v>0</v>
      </c>
      <c r="D51" s="9">
        <v>2500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9">
        <f>F51</f>
        <v>0</v>
      </c>
      <c r="W51" s="61">
        <f t="shared" si="6"/>
        <v>0</v>
      </c>
      <c r="X51" s="55"/>
      <c r="Y51" s="55"/>
      <c r="Z51" s="63"/>
      <c r="AA51" s="61">
        <f t="shared" si="7"/>
        <v>0</v>
      </c>
      <c r="AB51" s="55"/>
      <c r="AC51" s="55"/>
      <c r="AD51" s="63"/>
    </row>
    <row r="52" spans="2:30" x14ac:dyDescent="0.25">
      <c r="B52" s="4" t="s">
        <v>187</v>
      </c>
      <c r="C52" s="7" t="s">
        <v>106</v>
      </c>
      <c r="D52" s="9">
        <v>2500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73">
        <f>F52</f>
        <v>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6" spans="2:6" x14ac:dyDescent="0.25">
      <c r="B66" t="s">
        <v>265</v>
      </c>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N81" sqref="N8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167</v>
      </c>
    </row>
    <row r="6" spans="2:4" x14ac:dyDescent="0.25">
      <c r="B6" s="125" t="s">
        <v>169</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185</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9">
        <f>F48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186</v>
      </c>
      <c r="C51" s="7" t="s">
        <v>0</v>
      </c>
      <c r="D51" s="9">
        <v>2500</v>
      </c>
      <c r="E51" s="52">
        <v>20</v>
      </c>
      <c r="F51" s="58">
        <f t="shared" si="0"/>
        <v>50000</v>
      </c>
      <c r="G51" s="146">
        <f t="shared" si="1"/>
        <v>50000</v>
      </c>
      <c r="H51" s="147">
        <f t="shared" si="2"/>
        <v>0</v>
      </c>
      <c r="I51" s="147">
        <f t="shared" si="2"/>
        <v>0</v>
      </c>
      <c r="J51" s="148">
        <f t="shared" si="3"/>
        <v>50000</v>
      </c>
      <c r="K51" s="61">
        <f t="shared" si="4"/>
        <v>0</v>
      </c>
      <c r="L51" s="55"/>
      <c r="M51" s="55"/>
      <c r="N51" s="69"/>
      <c r="O51" s="61">
        <f t="shared" si="8"/>
        <v>0</v>
      </c>
      <c r="P51" s="55"/>
      <c r="Q51" s="55"/>
      <c r="R51" s="69"/>
      <c r="S51" s="61">
        <f t="shared" si="5"/>
        <v>50000</v>
      </c>
      <c r="T51" s="55"/>
      <c r="U51" s="56"/>
      <c r="V51" s="69">
        <f>F51</f>
        <v>50000</v>
      </c>
      <c r="W51" s="61">
        <f t="shared" si="6"/>
        <v>0</v>
      </c>
      <c r="X51" s="55"/>
      <c r="Y51" s="55"/>
      <c r="Z51" s="63"/>
      <c r="AA51" s="61">
        <f t="shared" si="7"/>
        <v>0</v>
      </c>
      <c r="AB51" s="55"/>
      <c r="AC51" s="55"/>
      <c r="AD51" s="63"/>
    </row>
    <row r="52" spans="2:30" x14ac:dyDescent="0.25">
      <c r="B52" s="4" t="s">
        <v>187</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137500</v>
      </c>
      <c r="G63" s="150">
        <f t="shared" si="10"/>
        <v>137500</v>
      </c>
      <c r="H63" s="150">
        <f t="shared" si="10"/>
        <v>25000</v>
      </c>
      <c r="I63" s="150">
        <f t="shared" si="10"/>
        <v>0</v>
      </c>
      <c r="J63" s="150">
        <f t="shared" si="10"/>
        <v>112500</v>
      </c>
      <c r="K63" s="66">
        <f t="shared" si="10"/>
        <v>0</v>
      </c>
      <c r="L63" s="66">
        <f t="shared" si="10"/>
        <v>0</v>
      </c>
      <c r="M63" s="66">
        <f t="shared" si="10"/>
        <v>0</v>
      </c>
      <c r="N63" s="66">
        <f t="shared" si="10"/>
        <v>0</v>
      </c>
      <c r="O63" s="67">
        <f t="shared" si="10"/>
        <v>0</v>
      </c>
      <c r="P63" s="68"/>
      <c r="Q63" s="68"/>
      <c r="R63" s="72">
        <f>SUM(R48:R62)</f>
        <v>0</v>
      </c>
      <c r="S63" s="72">
        <f t="shared" ref="S63:AD63" si="11">SUM(S48:S62)</f>
        <v>137500</v>
      </c>
      <c r="T63" s="72">
        <f t="shared" si="11"/>
        <v>25000</v>
      </c>
      <c r="U63" s="72">
        <f t="shared" si="11"/>
        <v>0</v>
      </c>
      <c r="V63" s="72">
        <f t="shared" si="11"/>
        <v>112500</v>
      </c>
      <c r="W63" s="72">
        <f t="shared" si="11"/>
        <v>0</v>
      </c>
      <c r="X63" s="72">
        <f t="shared" si="11"/>
        <v>0</v>
      </c>
      <c r="Y63" s="72">
        <f t="shared" si="11"/>
        <v>0</v>
      </c>
      <c r="Z63" s="72">
        <f t="shared" si="11"/>
        <v>0</v>
      </c>
      <c r="AA63" s="72">
        <f t="shared" si="11"/>
        <v>0</v>
      </c>
      <c r="AB63" s="72">
        <f t="shared" si="11"/>
        <v>0</v>
      </c>
      <c r="AC63" s="72">
        <f t="shared" si="11"/>
        <v>0</v>
      </c>
      <c r="AD63" s="72">
        <f t="shared" si="11"/>
        <v>0</v>
      </c>
    </row>
    <row r="66" spans="2:6" x14ac:dyDescent="0.25">
      <c r="B66" t="s">
        <v>266</v>
      </c>
      <c r="F66" s="16"/>
    </row>
    <row r="67" spans="2:6" x14ac:dyDescent="0.25">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D69"/>
  <sheetViews>
    <sheetView zoomScale="60" zoomScaleNormal="60" workbookViewId="0">
      <selection activeCell="T52" sqref="T52"/>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167</v>
      </c>
    </row>
    <row r="6" spans="2:4" x14ac:dyDescent="0.25">
      <c r="B6" s="125" t="s">
        <v>170</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226</v>
      </c>
      <c r="C48" s="7" t="s">
        <v>1</v>
      </c>
      <c r="D48" s="9">
        <v>2500</v>
      </c>
      <c r="E48">
        <v>10</v>
      </c>
      <c r="F48" s="10">
        <f>D48*E48</f>
        <v>25000</v>
      </c>
      <c r="G48" s="81">
        <f>SUM(H48:J48)</f>
        <v>25000</v>
      </c>
      <c r="H48" s="70">
        <f>L48+P48+T48+X48+AB48</f>
        <v>0</v>
      </c>
      <c r="I48" s="70">
        <f>M48+Q48+U48+Y48+AC48</f>
        <v>0</v>
      </c>
      <c r="J48" s="69">
        <f>N48+R48+V48+Z48+AD48</f>
        <v>25000</v>
      </c>
      <c r="K48" s="79">
        <f>SUM(L48:N48)</f>
        <v>0</v>
      </c>
      <c r="L48" s="73"/>
      <c r="M48" s="73"/>
      <c r="N48" s="69"/>
      <c r="O48" s="79">
        <f t="shared" ref="O48:O61" si="0">SUM(P48:R48)</f>
        <v>0</v>
      </c>
      <c r="P48" s="73"/>
      <c r="Q48" s="73"/>
      <c r="R48" s="69"/>
      <c r="S48" s="76"/>
      <c r="T48" s="73"/>
      <c r="U48" s="70"/>
      <c r="V48" s="69">
        <f>F48</f>
        <v>25000</v>
      </c>
      <c r="W48" s="76"/>
      <c r="X48" s="73"/>
      <c r="Y48" s="73"/>
      <c r="Z48" s="69"/>
      <c r="AA48" s="76"/>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9:R56" si="5">F49</f>
        <v>0</v>
      </c>
      <c r="S49" s="76"/>
      <c r="T49" s="73"/>
      <c r="U49" s="70"/>
      <c r="V49" s="69"/>
      <c r="W49" s="76"/>
      <c r="X49" s="73"/>
      <c r="Y49" s="73"/>
      <c r="Z49" s="69"/>
      <c r="AA49" s="76"/>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c r="T50" s="73"/>
      <c r="U50" s="70"/>
      <c r="V50" s="69"/>
      <c r="W50" s="76"/>
      <c r="X50" s="73"/>
      <c r="Y50" s="73"/>
      <c r="Z50" s="69"/>
      <c r="AA50" s="76"/>
      <c r="AB50" s="73"/>
      <c r="AC50" s="73"/>
      <c r="AD50" s="69"/>
    </row>
    <row r="51" spans="2:30" x14ac:dyDescent="0.25">
      <c r="B51" s="4" t="s">
        <v>128</v>
      </c>
      <c r="C51" s="7" t="s">
        <v>29</v>
      </c>
      <c r="D51" s="9">
        <v>2500</v>
      </c>
      <c r="E51">
        <v>25</v>
      </c>
      <c r="F51" s="10">
        <f>D51*E51</f>
        <v>62500</v>
      </c>
      <c r="G51" s="81">
        <f t="shared" si="1"/>
        <v>62500</v>
      </c>
      <c r="H51" s="70">
        <f t="shared" si="2"/>
        <v>62500</v>
      </c>
      <c r="I51" s="70">
        <f t="shared" si="2"/>
        <v>0</v>
      </c>
      <c r="J51" s="69"/>
      <c r="K51" s="79">
        <f t="shared" si="3"/>
        <v>0</v>
      </c>
      <c r="L51" s="73"/>
      <c r="M51" s="73"/>
      <c r="N51" s="69"/>
      <c r="O51" s="79">
        <f t="shared" si="0"/>
        <v>0</v>
      </c>
      <c r="P51" s="73"/>
      <c r="Q51" s="73"/>
      <c r="R51" s="69"/>
      <c r="S51" s="76"/>
      <c r="T51" s="73">
        <f>F51</f>
        <v>62500</v>
      </c>
      <c r="U51" s="70"/>
      <c r="V51" s="69"/>
      <c r="W51" s="76"/>
      <c r="X51" s="73"/>
      <c r="Y51" s="73"/>
      <c r="Z51" s="69"/>
      <c r="AA51" s="76"/>
      <c r="AB51" s="73"/>
      <c r="AC51" s="73"/>
      <c r="AD51" s="69"/>
    </row>
    <row r="52" spans="2:30" x14ac:dyDescent="0.25">
      <c r="B52" s="4" t="s">
        <v>129</v>
      </c>
      <c r="C52" s="7" t="s">
        <v>29</v>
      </c>
      <c r="D52" s="9">
        <v>2500</v>
      </c>
      <c r="E52">
        <v>5</v>
      </c>
      <c r="F52" s="10">
        <f>D52*E52</f>
        <v>12500</v>
      </c>
      <c r="G52" s="81">
        <f t="shared" si="1"/>
        <v>12500</v>
      </c>
      <c r="H52" s="70"/>
      <c r="I52" s="70">
        <f t="shared" si="2"/>
        <v>0</v>
      </c>
      <c r="J52" s="69">
        <f>F52</f>
        <v>12500</v>
      </c>
      <c r="K52" s="79">
        <f t="shared" si="3"/>
        <v>0</v>
      </c>
      <c r="L52" s="73"/>
      <c r="M52" s="73"/>
      <c r="N52" s="69"/>
      <c r="O52" s="79">
        <f t="shared" si="0"/>
        <v>0</v>
      </c>
      <c r="P52" s="73"/>
      <c r="Q52" s="73"/>
      <c r="R52" s="69"/>
      <c r="S52" s="76"/>
      <c r="T52" s="73"/>
      <c r="U52" s="70"/>
      <c r="V52" s="69">
        <f>F52</f>
        <v>12500</v>
      </c>
      <c r="W52" s="76"/>
      <c r="X52" s="73"/>
      <c r="Y52" s="73"/>
      <c r="Z52" s="69"/>
      <c r="AA52" s="76"/>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c r="T53" s="73"/>
      <c r="U53" s="70"/>
      <c r="V53" s="69"/>
      <c r="W53" s="76"/>
      <c r="X53" s="73"/>
      <c r="Y53" s="73"/>
      <c r="Z53" s="69"/>
      <c r="AA53" s="76"/>
      <c r="AB53" s="73"/>
      <c r="AC53" s="73"/>
      <c r="AD53" s="69"/>
    </row>
    <row r="54" spans="2:30" x14ac:dyDescent="0.25">
      <c r="B54" s="4" t="s">
        <v>227</v>
      </c>
      <c r="C54" s="7" t="s">
        <v>34</v>
      </c>
      <c r="D54" s="9">
        <v>75000</v>
      </c>
      <c r="E54">
        <v>1</v>
      </c>
      <c r="F54" s="10">
        <f>D54*E54</f>
        <v>75000</v>
      </c>
      <c r="G54" s="81">
        <f t="shared" si="1"/>
        <v>75000</v>
      </c>
      <c r="H54" s="70">
        <f t="shared" si="2"/>
        <v>75000</v>
      </c>
      <c r="I54" s="70">
        <f t="shared" si="2"/>
        <v>0</v>
      </c>
      <c r="J54" s="69">
        <f t="shared" si="2"/>
        <v>0</v>
      </c>
      <c r="K54" s="79"/>
      <c r="L54" s="73"/>
      <c r="M54" s="73"/>
      <c r="N54" s="69"/>
      <c r="O54" s="79">
        <f t="shared" si="0"/>
        <v>0</v>
      </c>
      <c r="P54" s="73"/>
      <c r="Q54" s="73"/>
      <c r="R54" s="69"/>
      <c r="S54" s="76"/>
      <c r="T54" s="73">
        <f>F54</f>
        <v>75000</v>
      </c>
      <c r="U54" s="70"/>
      <c r="V54" s="69"/>
      <c r="W54" s="76"/>
      <c r="X54" s="73"/>
      <c r="Y54" s="73"/>
      <c r="Z54" s="69"/>
      <c r="AA54" s="76"/>
      <c r="AB54" s="73"/>
      <c r="AC54" s="73"/>
      <c r="AD54" s="69"/>
    </row>
    <row r="55" spans="2:30" x14ac:dyDescent="0.25">
      <c r="B55" s="4" t="s">
        <v>228</v>
      </c>
      <c r="C55" s="7" t="s">
        <v>34</v>
      </c>
      <c r="D55" s="9">
        <v>1000</v>
      </c>
      <c r="E55">
        <v>30</v>
      </c>
      <c r="F55" s="10">
        <f>D55*E55</f>
        <v>30000</v>
      </c>
      <c r="G55" s="81">
        <f t="shared" si="1"/>
        <v>60000</v>
      </c>
      <c r="H55" s="70">
        <f t="shared" si="2"/>
        <v>60000</v>
      </c>
      <c r="I55" s="70">
        <f t="shared" si="2"/>
        <v>0</v>
      </c>
      <c r="J55" s="69">
        <f t="shared" si="2"/>
        <v>0</v>
      </c>
      <c r="K55" s="79">
        <f t="shared" si="3"/>
        <v>30000</v>
      </c>
      <c r="L55" s="73">
        <f>F55</f>
        <v>30000</v>
      </c>
      <c r="M55" s="73"/>
      <c r="N55" s="69"/>
      <c r="O55" s="79">
        <f t="shared" si="0"/>
        <v>0</v>
      </c>
      <c r="P55" s="73"/>
      <c r="Q55" s="73"/>
      <c r="R55" s="69"/>
      <c r="S55" s="76"/>
      <c r="T55" s="73">
        <f>F55/3</f>
        <v>10000</v>
      </c>
      <c r="U55" s="70"/>
      <c r="V55" s="69"/>
      <c r="W55" s="76"/>
      <c r="X55" s="73">
        <f>F55/3</f>
        <v>10000</v>
      </c>
      <c r="Y55" s="73"/>
      <c r="Z55" s="69"/>
      <c r="AA55" s="76"/>
      <c r="AB55" s="73">
        <f>F55/3</f>
        <v>10000</v>
      </c>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c r="T56" s="73"/>
      <c r="U56" s="70"/>
      <c r="V56" s="69"/>
      <c r="W56" s="76"/>
      <c r="X56" s="73"/>
      <c r="Y56" s="73"/>
      <c r="Z56" s="69"/>
      <c r="AA56" s="76"/>
      <c r="AB56" s="73"/>
      <c r="AC56" s="73"/>
      <c r="AD56" s="69"/>
    </row>
    <row r="57" spans="2:30" x14ac:dyDescent="0.25">
      <c r="B57" s="4" t="s">
        <v>126</v>
      </c>
      <c r="C57" s="7" t="s">
        <v>31</v>
      </c>
      <c r="D57" s="9">
        <v>2500</v>
      </c>
      <c r="E57">
        <v>10</v>
      </c>
      <c r="F57" s="20">
        <f>D57*E57</f>
        <v>25000</v>
      </c>
      <c r="G57" s="81">
        <f t="shared" si="1"/>
        <v>0</v>
      </c>
      <c r="H57" s="70">
        <f t="shared" si="2"/>
        <v>0</v>
      </c>
      <c r="I57" s="70">
        <f t="shared" si="2"/>
        <v>0</v>
      </c>
      <c r="J57" s="69"/>
      <c r="K57" s="79">
        <f t="shared" si="3"/>
        <v>0</v>
      </c>
      <c r="L57" s="73"/>
      <c r="M57" s="73"/>
      <c r="N57" s="69"/>
      <c r="O57" s="79">
        <f t="shared" si="0"/>
        <v>0</v>
      </c>
      <c r="P57" s="73"/>
      <c r="Q57" s="73"/>
      <c r="R57" s="69"/>
      <c r="S57" s="76"/>
      <c r="T57" s="73"/>
      <c r="U57" s="70"/>
      <c r="V57" s="69"/>
      <c r="W57" s="76"/>
      <c r="X57" s="73"/>
      <c r="Y57" s="73"/>
      <c r="Z57" s="69"/>
      <c r="AA57" s="76"/>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c r="T58" s="73"/>
      <c r="U58" s="70"/>
      <c r="V58" s="69"/>
      <c r="W58" s="76"/>
      <c r="X58" s="73"/>
      <c r="Y58" s="73"/>
      <c r="Z58" s="69"/>
      <c r="AA58" s="76"/>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c r="T59" s="73"/>
      <c r="U59" s="70"/>
      <c r="V59" s="69"/>
      <c r="W59" s="76"/>
      <c r="X59" s="73"/>
      <c r="Y59" s="73"/>
      <c r="Z59" s="69"/>
      <c r="AA59" s="76"/>
      <c r="AB59" s="73"/>
      <c r="AC59" s="73"/>
      <c r="AD59" s="69"/>
    </row>
    <row r="60" spans="2:30" x14ac:dyDescent="0.25">
      <c r="B60" s="4" t="s">
        <v>30</v>
      </c>
      <c r="C60" s="7" t="s">
        <v>29</v>
      </c>
      <c r="D60" s="9">
        <v>100</v>
      </c>
      <c r="E60">
        <v>50</v>
      </c>
      <c r="F60" s="20">
        <f>D60*E60</f>
        <v>5000</v>
      </c>
      <c r="G60" s="81">
        <f t="shared" si="1"/>
        <v>0</v>
      </c>
      <c r="H60" s="70">
        <f t="shared" si="2"/>
        <v>0</v>
      </c>
      <c r="I60" s="70">
        <f t="shared" si="2"/>
        <v>0</v>
      </c>
      <c r="J60" s="69">
        <f t="shared" si="2"/>
        <v>0</v>
      </c>
      <c r="K60" s="79">
        <f t="shared" si="3"/>
        <v>0</v>
      </c>
      <c r="L60" s="73"/>
      <c r="M60" s="73"/>
      <c r="N60" s="69"/>
      <c r="O60" s="79">
        <f t="shared" si="0"/>
        <v>0</v>
      </c>
      <c r="P60" s="73"/>
      <c r="Q60" s="73"/>
      <c r="R60" s="69"/>
      <c r="S60" s="76"/>
      <c r="T60" s="73"/>
      <c r="U60" s="70"/>
      <c r="V60" s="69"/>
      <c r="W60" s="76"/>
      <c r="X60" s="73"/>
      <c r="Y60" s="73"/>
      <c r="Z60" s="69"/>
      <c r="AA60" s="76"/>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c r="T61" s="73"/>
      <c r="U61" s="70"/>
      <c r="V61" s="69"/>
      <c r="W61" s="76"/>
      <c r="X61" s="73"/>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6">SUM(F48:F61)</f>
        <v>235000</v>
      </c>
      <c r="G63" s="82">
        <f t="shared" si="6"/>
        <v>235000</v>
      </c>
      <c r="H63" s="72">
        <f t="shared" si="6"/>
        <v>197500</v>
      </c>
      <c r="I63" s="72">
        <f t="shared" si="6"/>
        <v>0</v>
      </c>
      <c r="J63" s="72">
        <f t="shared" si="6"/>
        <v>37500</v>
      </c>
      <c r="K63" s="85">
        <f t="shared" si="6"/>
        <v>30000</v>
      </c>
      <c r="L63" s="72">
        <f t="shared" si="6"/>
        <v>30000</v>
      </c>
      <c r="M63" s="72">
        <f t="shared" si="6"/>
        <v>0</v>
      </c>
      <c r="N63" s="72">
        <f t="shared" si="6"/>
        <v>0</v>
      </c>
      <c r="O63" s="85">
        <f t="shared" si="6"/>
        <v>0</v>
      </c>
      <c r="P63" s="72">
        <f t="shared" si="6"/>
        <v>0</v>
      </c>
      <c r="Q63" s="72">
        <f t="shared" si="6"/>
        <v>0</v>
      </c>
      <c r="R63" s="72">
        <f t="shared" si="6"/>
        <v>0</v>
      </c>
      <c r="S63" s="74">
        <f>SUM(S48:S61)</f>
        <v>0</v>
      </c>
      <c r="T63" s="74">
        <f t="shared" ref="T63:AD63" si="7">SUM(T48:T61)</f>
        <v>147500</v>
      </c>
      <c r="U63" s="74">
        <f t="shared" si="7"/>
        <v>0</v>
      </c>
      <c r="V63" s="74">
        <f t="shared" si="7"/>
        <v>37500</v>
      </c>
      <c r="W63" s="74">
        <f t="shared" si="7"/>
        <v>0</v>
      </c>
      <c r="X63" s="74">
        <f t="shared" si="7"/>
        <v>10000</v>
      </c>
      <c r="Y63" s="74">
        <f t="shared" si="7"/>
        <v>0</v>
      </c>
      <c r="Z63" s="74">
        <f t="shared" si="7"/>
        <v>0</v>
      </c>
      <c r="AA63" s="74">
        <f t="shared" si="7"/>
        <v>0</v>
      </c>
      <c r="AB63" s="74">
        <f t="shared" si="7"/>
        <v>10000</v>
      </c>
      <c r="AC63" s="74">
        <f t="shared" si="7"/>
        <v>0</v>
      </c>
      <c r="AD63" s="74">
        <f t="shared" si="7"/>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100"/>
  <sheetViews>
    <sheetView zoomScale="70" zoomScaleNormal="70" workbookViewId="0">
      <selection activeCell="B46" sqref="B46"/>
    </sheetView>
  </sheetViews>
  <sheetFormatPr defaultRowHeight="15" x14ac:dyDescent="0.25"/>
  <cols>
    <col min="1" max="1" width="2.7109375" customWidth="1"/>
    <col min="2" max="2" width="33.5703125" bestFit="1" customWidth="1"/>
    <col min="3" max="3" width="9" style="6" bestFit="1" customWidth="1"/>
    <col min="5" max="5" width="6.85546875" customWidth="1"/>
    <col min="6" max="6" width="15" customWidth="1"/>
    <col min="7" max="7" width="14.28515625" customWidth="1"/>
    <col min="8" max="8" width="13.42578125" customWidth="1"/>
    <col min="9" max="9" width="12.42578125" customWidth="1"/>
    <col min="10" max="10" width="14" customWidth="1"/>
    <col min="11" max="11" width="12.7109375" customWidth="1"/>
    <col min="12" max="12" width="13.140625" customWidth="1"/>
    <col min="14" max="14" width="13.85546875" customWidth="1"/>
    <col min="18" max="18" width="8.28515625" customWidth="1"/>
  </cols>
  <sheetData>
    <row r="3" spans="2:4" x14ac:dyDescent="0.25">
      <c r="B3" t="s">
        <v>78</v>
      </c>
    </row>
    <row r="4" spans="2:4" x14ac:dyDescent="0.25">
      <c r="B4" t="s">
        <v>139</v>
      </c>
    </row>
    <row r="5" spans="2:4" x14ac:dyDescent="0.25">
      <c r="B5" t="s">
        <v>138</v>
      </c>
    </row>
    <row r="6" spans="2:4" x14ac:dyDescent="0.25">
      <c r="B6" s="1" t="s">
        <v>144</v>
      </c>
    </row>
    <row r="7" spans="2:4" x14ac:dyDescent="0.25">
      <c r="B7" s="26"/>
    </row>
    <row r="8" spans="2:4" x14ac:dyDescent="0.25">
      <c r="B8" s="26" t="s">
        <v>145</v>
      </c>
      <c r="C8" s="51"/>
    </row>
    <row r="9" spans="2:4" x14ac:dyDescent="0.25">
      <c r="B9" s="26"/>
      <c r="C9" s="51"/>
    </row>
    <row r="10" spans="2:4" x14ac:dyDescent="0.25">
      <c r="B10" s="26"/>
      <c r="C10" s="51"/>
    </row>
    <row r="11" spans="2:4" ht="15.75" hidden="1" customHeight="1" thickBot="1" x14ac:dyDescent="0.3">
      <c r="B11" s="4" t="s">
        <v>15</v>
      </c>
      <c r="C11" s="7" t="s">
        <v>9</v>
      </c>
      <c r="D11" s="9">
        <f>1+D14</f>
        <v>1</v>
      </c>
    </row>
    <row r="12" spans="2:4" ht="15.75" hidden="1" customHeight="1" thickBot="1" x14ac:dyDescent="0.3">
      <c r="B12" s="4" t="s">
        <v>13</v>
      </c>
      <c r="C12" s="7" t="s">
        <v>21</v>
      </c>
      <c r="D12" s="9">
        <f>SUM(D14:D21)</f>
        <v>2</v>
      </c>
    </row>
    <row r="13" spans="2:4" hidden="1" x14ac:dyDescent="0.25">
      <c r="B13" s="4"/>
      <c r="C13" s="7"/>
    </row>
    <row r="14" spans="2:4" ht="30" hidden="1" x14ac:dyDescent="0.25">
      <c r="B14" s="15" t="s">
        <v>16</v>
      </c>
      <c r="C14" s="7"/>
      <c r="D14" s="14"/>
    </row>
    <row r="15" spans="2:4" ht="30" hidden="1" x14ac:dyDescent="0.25">
      <c r="B15" s="15" t="s">
        <v>28</v>
      </c>
      <c r="C15" s="7"/>
      <c r="D15" s="14"/>
    </row>
    <row r="16" spans="2:4" ht="30" hidden="1" x14ac:dyDescent="0.25">
      <c r="B16" s="15" t="s">
        <v>22</v>
      </c>
      <c r="C16" s="7"/>
      <c r="D16" s="14"/>
    </row>
    <row r="17" spans="1:6" ht="30" hidden="1" x14ac:dyDescent="0.25">
      <c r="B17" s="15" t="s">
        <v>17</v>
      </c>
      <c r="C17" s="7"/>
      <c r="D17" s="14">
        <v>1</v>
      </c>
    </row>
    <row r="18" spans="1:6" ht="30" hidden="1" x14ac:dyDescent="0.25">
      <c r="B18" s="15" t="s">
        <v>18</v>
      </c>
      <c r="C18" s="7"/>
      <c r="D18" s="14"/>
    </row>
    <row r="19" spans="1:6" ht="30" hidden="1" x14ac:dyDescent="0.25">
      <c r="B19" s="15" t="s">
        <v>19</v>
      </c>
      <c r="C19" s="7"/>
      <c r="D19" s="14"/>
    </row>
    <row r="20" spans="1:6" ht="30" hidden="1" x14ac:dyDescent="0.25">
      <c r="B20" s="15" t="s">
        <v>27</v>
      </c>
      <c r="C20" s="7"/>
      <c r="D20" s="14"/>
    </row>
    <row r="21" spans="1:6" ht="30" hidden="1" x14ac:dyDescent="0.25">
      <c r="B21" s="15" t="s">
        <v>20</v>
      </c>
      <c r="C21" s="7"/>
      <c r="D21" s="14">
        <v>1</v>
      </c>
    </row>
    <row r="22" spans="1:6" hidden="1" x14ac:dyDescent="0.25">
      <c r="C22" s="7"/>
    </row>
    <row r="23" spans="1:6" ht="18" hidden="1" thickBot="1" x14ac:dyDescent="0.35">
      <c r="B23" s="2" t="s">
        <v>46</v>
      </c>
      <c r="C23" s="8"/>
      <c r="D23" s="2"/>
      <c r="E23" s="2"/>
      <c r="F23" s="2"/>
    </row>
    <row r="24" spans="1:6" ht="15.75" hidden="1" thickTop="1" x14ac:dyDescent="0.25">
      <c r="A24" t="str">
        <f>re!B2</f>
        <v>Curs schimb MDL/EUR (şfîrşit an 2020)</v>
      </c>
      <c r="C24" s="7"/>
      <c r="D24" s="18">
        <f>re!C2</f>
        <v>21.5</v>
      </c>
    </row>
    <row r="25" spans="1:6" hidden="1" x14ac:dyDescent="0.25">
      <c r="A25" t="str">
        <f>re!B3</f>
        <v>Curs schimb MDL/USD (şfîrşit an 20205)</v>
      </c>
      <c r="C25" s="7"/>
      <c r="D25" s="18">
        <f>re!C3</f>
        <v>20</v>
      </c>
    </row>
    <row r="26" spans="1:6" hidden="1" x14ac:dyDescent="0.25">
      <c r="C26" s="7"/>
      <c r="D26" s="7" t="s">
        <v>12</v>
      </c>
      <c r="E26" s="7" t="s">
        <v>10</v>
      </c>
      <c r="F26" s="7" t="s">
        <v>11</v>
      </c>
    </row>
    <row r="27" spans="1:6" hidden="1" x14ac:dyDescent="0.25">
      <c r="B27" s="4" t="s">
        <v>23</v>
      </c>
      <c r="C27" s="7" t="s">
        <v>1</v>
      </c>
      <c r="D27" s="9">
        <f>re!C6*D24</f>
        <v>8600</v>
      </c>
      <c r="F27" s="10">
        <f>D27*E27</f>
        <v>0</v>
      </c>
    </row>
    <row r="28" spans="1:6" hidden="1" x14ac:dyDescent="0.25">
      <c r="B28" s="4" t="s">
        <v>2</v>
      </c>
      <c r="C28" s="7" t="s">
        <v>1</v>
      </c>
      <c r="D28" s="9">
        <f>re!C8*D24</f>
        <v>2150</v>
      </c>
      <c r="F28" s="10">
        <f>D28*E28</f>
        <v>0</v>
      </c>
    </row>
    <row r="29" spans="1:6" hidden="1" x14ac:dyDescent="0.25">
      <c r="B29" s="4" t="s">
        <v>3</v>
      </c>
      <c r="C29" s="7" t="s">
        <v>1</v>
      </c>
      <c r="D29" s="9">
        <f>re!C9*D24</f>
        <v>1075</v>
      </c>
      <c r="F29" s="10">
        <f>D29*E29</f>
        <v>0</v>
      </c>
    </row>
    <row r="30" spans="1:6" hidden="1" x14ac:dyDescent="0.25">
      <c r="B30" s="4" t="s">
        <v>4</v>
      </c>
      <c r="C30" s="7" t="s">
        <v>6</v>
      </c>
      <c r="D30" s="9">
        <f>re!C10*D24</f>
        <v>6450</v>
      </c>
      <c r="F30" s="10">
        <f>D30*E30</f>
        <v>0</v>
      </c>
    </row>
    <row r="31" spans="1:6" hidden="1" x14ac:dyDescent="0.25">
      <c r="B31" s="4"/>
      <c r="C31" s="7"/>
      <c r="D31" s="9"/>
      <c r="F31" s="10"/>
    </row>
    <row r="32" spans="1:6" hidden="1" x14ac:dyDescent="0.25">
      <c r="B32" s="4" t="s">
        <v>24</v>
      </c>
      <c r="C32" s="7" t="s">
        <v>29</v>
      </c>
      <c r="D32" s="9">
        <f>re!C7*D25</f>
        <v>30000</v>
      </c>
      <c r="F32" s="10">
        <f>D32*E32</f>
        <v>0</v>
      </c>
    </row>
    <row r="33" spans="2:6" hidden="1" x14ac:dyDescent="0.25">
      <c r="B33" s="4" t="s">
        <v>26</v>
      </c>
      <c r="C33" s="7" t="s">
        <v>29</v>
      </c>
      <c r="D33" s="9">
        <v>35</v>
      </c>
      <c r="F33" s="10">
        <f>D33*E33</f>
        <v>0</v>
      </c>
    </row>
    <row r="34" spans="2:6" hidden="1" x14ac:dyDescent="0.25">
      <c r="B34" s="4"/>
      <c r="C34" s="7"/>
      <c r="D34" s="9"/>
      <c r="F34" s="10"/>
    </row>
    <row r="35" spans="2:6" hidden="1" x14ac:dyDescent="0.25">
      <c r="B35" s="4" t="s">
        <v>36</v>
      </c>
      <c r="C35" s="7" t="s">
        <v>34</v>
      </c>
      <c r="D35" s="9">
        <v>100</v>
      </c>
      <c r="F35" s="10">
        <f>D35*E35</f>
        <v>0</v>
      </c>
    </row>
    <row r="36" spans="2:6" hidden="1" x14ac:dyDescent="0.25">
      <c r="B36" s="4" t="s">
        <v>33</v>
      </c>
      <c r="C36" s="7" t="s">
        <v>34</v>
      </c>
      <c r="D36" s="9">
        <v>8</v>
      </c>
      <c r="F36" s="10">
        <f>D36*E36</f>
        <v>0</v>
      </c>
    </row>
    <row r="37" spans="2:6" hidden="1" x14ac:dyDescent="0.25">
      <c r="B37" s="4"/>
      <c r="C37" s="7"/>
      <c r="D37" s="9"/>
      <c r="F37" s="10"/>
    </row>
    <row r="38" spans="2:6" hidden="1" x14ac:dyDescent="0.25">
      <c r="B38" s="4" t="s">
        <v>25</v>
      </c>
      <c r="C38" s="7" t="s">
        <v>31</v>
      </c>
      <c r="D38" s="9"/>
      <c r="F38" s="10">
        <f>SUM(F39:F42)</f>
        <v>0</v>
      </c>
    </row>
    <row r="39" spans="2:6" hidden="1" x14ac:dyDescent="0.25">
      <c r="B39" s="4" t="s">
        <v>32</v>
      </c>
      <c r="C39" s="7" t="s">
        <v>35</v>
      </c>
      <c r="D39" s="9">
        <f>re!C11*D24</f>
        <v>3225</v>
      </c>
      <c r="F39" s="10">
        <f>D39*E39</f>
        <v>0</v>
      </c>
    </row>
    <row r="40" spans="2:6" hidden="1" x14ac:dyDescent="0.25">
      <c r="B40" s="4" t="s">
        <v>5</v>
      </c>
      <c r="C40" s="7" t="s">
        <v>35</v>
      </c>
      <c r="D40" s="19">
        <f>re!C12*D24</f>
        <v>537.5</v>
      </c>
      <c r="F40" s="10">
        <f>D40*E40</f>
        <v>0</v>
      </c>
    </row>
    <row r="41" spans="2:6" hidden="1" x14ac:dyDescent="0.25">
      <c r="B41" s="4" t="s">
        <v>30</v>
      </c>
      <c r="C41" s="7" t="s">
        <v>29</v>
      </c>
      <c r="D41" s="9">
        <v>40</v>
      </c>
      <c r="F41" s="10">
        <f>D41*E41*E38</f>
        <v>0</v>
      </c>
    </row>
    <row r="42" spans="2:6" hidden="1" x14ac:dyDescent="0.25">
      <c r="B42" s="4" t="s">
        <v>7</v>
      </c>
      <c r="C42" s="7" t="s">
        <v>29</v>
      </c>
      <c r="D42" s="9">
        <v>20</v>
      </c>
      <c r="F42" s="10">
        <f>D42*E42*E38</f>
        <v>0</v>
      </c>
    </row>
    <row r="43" spans="2:6" hidden="1" x14ac:dyDescent="0.25">
      <c r="B43" s="4"/>
      <c r="F43" s="1"/>
    </row>
    <row r="44" spans="2:6" hidden="1" x14ac:dyDescent="0.25">
      <c r="B44" s="13" t="s">
        <v>8</v>
      </c>
      <c r="C44" s="12"/>
      <c r="D44" s="12"/>
      <c r="E44" s="12"/>
      <c r="F44" s="11">
        <f>SUM(F27:F38)</f>
        <v>0</v>
      </c>
    </row>
    <row r="45" spans="2:6" hidden="1" x14ac:dyDescent="0.25"/>
    <row r="46" spans="2:6" ht="15.75" thickBot="1" x14ac:dyDescent="0.3">
      <c r="B46" s="4"/>
      <c r="C46" s="7" t="s">
        <v>0</v>
      </c>
      <c r="D46" s="9"/>
    </row>
    <row r="47" spans="2:6" ht="15.75" hidden="1" customHeight="1" thickTop="1" thickBot="1" x14ac:dyDescent="0.3">
      <c r="B47" s="4" t="s">
        <v>15</v>
      </c>
      <c r="C47" s="7" t="s">
        <v>9</v>
      </c>
      <c r="D47" s="9">
        <f>1+D50</f>
        <v>1</v>
      </c>
    </row>
    <row r="48" spans="2:6" ht="15.75" hidden="1" customHeight="1" x14ac:dyDescent="0.25">
      <c r="B48" s="4" t="s">
        <v>13</v>
      </c>
      <c r="C48" s="7" t="s">
        <v>21</v>
      </c>
      <c r="D48" s="9">
        <f>SUM(D50:D57)</f>
        <v>2</v>
      </c>
    </row>
    <row r="49" spans="1:6" ht="15.75" hidden="1" thickBot="1" x14ac:dyDescent="0.3">
      <c r="B49" s="4"/>
      <c r="C49" s="7"/>
    </row>
    <row r="50" spans="1:6" ht="30.75" hidden="1" thickBot="1" x14ac:dyDescent="0.3">
      <c r="B50" s="15" t="s">
        <v>16</v>
      </c>
      <c r="C50" s="7"/>
      <c r="D50" s="14"/>
    </row>
    <row r="51" spans="1:6" ht="30.75" hidden="1" thickBot="1" x14ac:dyDescent="0.3">
      <c r="B51" s="15" t="s">
        <v>28</v>
      </c>
      <c r="C51" s="7"/>
      <c r="D51" s="14"/>
    </row>
    <row r="52" spans="1:6" ht="30.75" hidden="1" thickBot="1" x14ac:dyDescent="0.3">
      <c r="B52" s="15" t="s">
        <v>22</v>
      </c>
      <c r="C52" s="7"/>
      <c r="D52" s="14"/>
    </row>
    <row r="53" spans="1:6" ht="30.75" hidden="1" thickBot="1" x14ac:dyDescent="0.3">
      <c r="B53" s="15" t="s">
        <v>17</v>
      </c>
      <c r="C53" s="7"/>
      <c r="D53" s="14">
        <v>1</v>
      </c>
    </row>
    <row r="54" spans="1:6" ht="30.75" hidden="1" thickBot="1" x14ac:dyDescent="0.3">
      <c r="B54" s="15" t="s">
        <v>18</v>
      </c>
      <c r="C54" s="7"/>
      <c r="D54" s="14"/>
    </row>
    <row r="55" spans="1:6" ht="30.75" hidden="1" thickBot="1" x14ac:dyDescent="0.3">
      <c r="B55" s="15" t="s">
        <v>19</v>
      </c>
      <c r="C55" s="7"/>
      <c r="D55" s="14"/>
    </row>
    <row r="56" spans="1:6" ht="30.75" hidden="1" thickBot="1" x14ac:dyDescent="0.3">
      <c r="B56" s="15" t="s">
        <v>27</v>
      </c>
      <c r="C56" s="7"/>
      <c r="D56" s="14"/>
    </row>
    <row r="57" spans="1:6" ht="30.75" hidden="1" thickBot="1" x14ac:dyDescent="0.3">
      <c r="B57" s="15" t="s">
        <v>20</v>
      </c>
      <c r="C57" s="7"/>
      <c r="D57" s="14">
        <v>1</v>
      </c>
    </row>
    <row r="58" spans="1:6" ht="15.75" hidden="1" thickBot="1" x14ac:dyDescent="0.3">
      <c r="C58" s="7"/>
    </row>
    <row r="59" spans="1:6" ht="18" hidden="1" thickBot="1" x14ac:dyDescent="0.35">
      <c r="B59" s="2" t="s">
        <v>46</v>
      </c>
      <c r="C59" s="8"/>
      <c r="D59" s="2"/>
      <c r="E59" s="2"/>
      <c r="F59" s="2"/>
    </row>
    <row r="60" spans="1:6" ht="15.75" hidden="1" thickBot="1" x14ac:dyDescent="0.3">
      <c r="A60" t="e">
        <f>[1]re!#REF!</f>
        <v>#REF!</v>
      </c>
      <c r="C60" s="7"/>
      <c r="D60" s="18" t="e">
        <f>[1]re!#REF!</f>
        <v>#REF!</v>
      </c>
    </row>
    <row r="61" spans="1:6" ht="15.75" hidden="1" thickBot="1" x14ac:dyDescent="0.3">
      <c r="A61" t="str">
        <f>[1]re!B37</f>
        <v>copii pasati</v>
      </c>
      <c r="C61" s="7"/>
      <c r="D61" s="18">
        <f>[1]re!C37</f>
        <v>1299</v>
      </c>
    </row>
    <row r="62" spans="1:6" ht="15.75" hidden="1" thickBot="1" x14ac:dyDescent="0.3">
      <c r="C62" s="7"/>
      <c r="D62" s="7" t="s">
        <v>12</v>
      </c>
      <c r="E62" s="7" t="s">
        <v>10</v>
      </c>
      <c r="F62" s="7" t="s">
        <v>11</v>
      </c>
    </row>
    <row r="63" spans="1:6" ht="15.75" hidden="1" thickBot="1" x14ac:dyDescent="0.3">
      <c r="B63" s="4" t="s">
        <v>23</v>
      </c>
      <c r="C63" s="7" t="s">
        <v>1</v>
      </c>
      <c r="D63" s="9" t="e">
        <f>[1]re!C40*D60</f>
        <v>#REF!</v>
      </c>
      <c r="F63" s="10" t="e">
        <f>D63*E63</f>
        <v>#REF!</v>
      </c>
    </row>
    <row r="64" spans="1:6" ht="15.75" hidden="1" thickBot="1" x14ac:dyDescent="0.3">
      <c r="B64" s="4" t="s">
        <v>2</v>
      </c>
      <c r="C64" s="7" t="s">
        <v>1</v>
      </c>
      <c r="D64" s="9" t="e">
        <f>[1]re!C42*D60</f>
        <v>#REF!</v>
      </c>
      <c r="F64" s="10" t="e">
        <f>D64*E64</f>
        <v>#REF!</v>
      </c>
    </row>
    <row r="65" spans="2:6" ht="15.75" hidden="1" thickBot="1" x14ac:dyDescent="0.3">
      <c r="B65" s="4" t="s">
        <v>3</v>
      </c>
      <c r="C65" s="7" t="s">
        <v>1</v>
      </c>
      <c r="D65" s="9" t="e">
        <f>[1]re!C43*D60</f>
        <v>#REF!</v>
      </c>
      <c r="F65" s="10" t="e">
        <f>D65*E65</f>
        <v>#REF!</v>
      </c>
    </row>
    <row r="66" spans="2:6" ht="15.75" hidden="1" thickBot="1" x14ac:dyDescent="0.3">
      <c r="B66" s="4" t="s">
        <v>4</v>
      </c>
      <c r="C66" s="7" t="s">
        <v>6</v>
      </c>
      <c r="D66" s="9" t="e">
        <f>[1]re!C44*D60</f>
        <v>#REF!</v>
      </c>
      <c r="F66" s="10" t="e">
        <f>D66*E66</f>
        <v>#REF!</v>
      </c>
    </row>
    <row r="67" spans="2:6" ht="15.75" hidden="1" thickBot="1" x14ac:dyDescent="0.3">
      <c r="B67" s="4"/>
      <c r="C67" s="7"/>
      <c r="D67" s="9"/>
      <c r="F67" s="10"/>
    </row>
    <row r="68" spans="2:6" ht="15.75" hidden="1" thickBot="1" x14ac:dyDescent="0.3">
      <c r="B68" s="4" t="s">
        <v>24</v>
      </c>
      <c r="C68" s="7" t="s">
        <v>29</v>
      </c>
      <c r="D68" s="9">
        <f>[1]re!C41*D61</f>
        <v>1152213</v>
      </c>
      <c r="F68" s="10">
        <f>D68*E68</f>
        <v>0</v>
      </c>
    </row>
    <row r="69" spans="2:6" ht="15.75" hidden="1" thickBot="1" x14ac:dyDescent="0.3">
      <c r="B69" s="4" t="s">
        <v>26</v>
      </c>
      <c r="C69" s="7" t="s">
        <v>29</v>
      </c>
      <c r="D69" s="9">
        <v>35</v>
      </c>
      <c r="F69" s="10">
        <f>D69*E69</f>
        <v>0</v>
      </c>
    </row>
    <row r="70" spans="2:6" ht="15.75" hidden="1" thickBot="1" x14ac:dyDescent="0.3">
      <c r="B70" s="4"/>
      <c r="C70" s="7"/>
      <c r="D70" s="9"/>
      <c r="F70" s="10"/>
    </row>
    <row r="71" spans="2:6" ht="15.75" hidden="1" thickBot="1" x14ac:dyDescent="0.3">
      <c r="B71" s="4" t="s">
        <v>36</v>
      </c>
      <c r="C71" s="7" t="s">
        <v>34</v>
      </c>
      <c r="D71" s="9">
        <v>100</v>
      </c>
      <c r="F71" s="10">
        <f>D71*E71</f>
        <v>0</v>
      </c>
    </row>
    <row r="72" spans="2:6" ht="15.75" hidden="1" thickBot="1" x14ac:dyDescent="0.3">
      <c r="B72" s="4" t="s">
        <v>33</v>
      </c>
      <c r="C72" s="7" t="s">
        <v>34</v>
      </c>
      <c r="D72" s="9">
        <v>8</v>
      </c>
      <c r="F72" s="10">
        <f>D72*E72</f>
        <v>0</v>
      </c>
    </row>
    <row r="73" spans="2:6" ht="15.75" hidden="1" thickBot="1" x14ac:dyDescent="0.3">
      <c r="B73" s="4"/>
      <c r="C73" s="7"/>
      <c r="D73" s="9"/>
      <c r="F73" s="10"/>
    </row>
    <row r="74" spans="2:6" ht="15.75" hidden="1" thickBot="1" x14ac:dyDescent="0.3">
      <c r="B74" s="4" t="s">
        <v>25</v>
      </c>
      <c r="C74" s="7" t="s">
        <v>31</v>
      </c>
      <c r="D74" s="9"/>
      <c r="F74" s="10" t="e">
        <f>SUM(F75:F78)</f>
        <v>#REF!</v>
      </c>
    </row>
    <row r="75" spans="2:6" ht="15.75" hidden="1" thickBot="1" x14ac:dyDescent="0.3">
      <c r="B75" s="4" t="s">
        <v>32</v>
      </c>
      <c r="C75" s="7" t="s">
        <v>35</v>
      </c>
      <c r="D75" s="9" t="e">
        <f>[1]re!C45*D60</f>
        <v>#REF!</v>
      </c>
      <c r="F75" s="10" t="e">
        <f>D75*E75</f>
        <v>#REF!</v>
      </c>
    </row>
    <row r="76" spans="2:6" ht="15.75" hidden="1" thickBot="1" x14ac:dyDescent="0.3">
      <c r="B76" s="4" t="s">
        <v>5</v>
      </c>
      <c r="C76" s="7" t="s">
        <v>35</v>
      </c>
      <c r="D76" s="19" t="e">
        <f>[1]re!C46*D60</f>
        <v>#REF!</v>
      </c>
      <c r="F76" s="10" t="e">
        <f>D76*E76</f>
        <v>#REF!</v>
      </c>
    </row>
    <row r="77" spans="2:6" ht="15.75" hidden="1" thickBot="1" x14ac:dyDescent="0.3">
      <c r="B77" s="4" t="s">
        <v>30</v>
      </c>
      <c r="C77" s="7" t="s">
        <v>29</v>
      </c>
      <c r="D77" s="9">
        <v>40</v>
      </c>
      <c r="F77" s="10">
        <f>D77*E77*E74</f>
        <v>0</v>
      </c>
    </row>
    <row r="78" spans="2:6" ht="15.75" hidden="1" thickBot="1" x14ac:dyDescent="0.3">
      <c r="B78" s="4" t="s">
        <v>7</v>
      </c>
      <c r="C78" s="7" t="s">
        <v>29</v>
      </c>
      <c r="D78" s="9">
        <v>20</v>
      </c>
      <c r="F78" s="10">
        <f>D78*E78*E74</f>
        <v>0</v>
      </c>
    </row>
    <row r="79" spans="2:6" ht="15.75" hidden="1" thickBot="1" x14ac:dyDescent="0.3">
      <c r="B79" s="4"/>
      <c r="F79" s="1"/>
    </row>
    <row r="80" spans="2:6" ht="15.75" hidden="1" thickBot="1" x14ac:dyDescent="0.3">
      <c r="B80" s="13" t="s">
        <v>8</v>
      </c>
      <c r="C80" s="12"/>
      <c r="D80" s="12"/>
      <c r="E80" s="12"/>
      <c r="F80" s="11" t="e">
        <f>SUM(F63:F74)</f>
        <v>#REF!</v>
      </c>
    </row>
    <row r="81" spans="2:30" ht="15.75" hidden="1" thickBot="1" x14ac:dyDescent="0.3"/>
    <row r="82" spans="2:30" ht="18" thickBot="1" x14ac:dyDescent="0.35">
      <c r="B82" s="2" t="s">
        <v>75</v>
      </c>
      <c r="C82" s="8"/>
      <c r="D82" s="2"/>
      <c r="E82" s="2"/>
      <c r="F82" s="2"/>
      <c r="G82" s="203" t="s">
        <v>68</v>
      </c>
      <c r="H82" s="204"/>
      <c r="I82" s="204"/>
      <c r="J82" s="205"/>
      <c r="K82" s="185">
        <v>2021</v>
      </c>
      <c r="L82" s="186"/>
      <c r="M82" s="186"/>
      <c r="N82" s="187"/>
      <c r="O82" s="185">
        <v>2022</v>
      </c>
      <c r="P82" s="186"/>
      <c r="Q82" s="186"/>
      <c r="R82" s="187"/>
      <c r="S82" s="185">
        <v>2023</v>
      </c>
      <c r="T82" s="186"/>
      <c r="U82" s="186"/>
      <c r="V82" s="187"/>
      <c r="W82" s="185">
        <v>2024</v>
      </c>
      <c r="X82" s="186"/>
      <c r="Y82" s="186"/>
      <c r="Z82" s="187"/>
      <c r="AA82" s="185">
        <v>2025</v>
      </c>
      <c r="AB82" s="186"/>
      <c r="AC82" s="186"/>
      <c r="AD82" s="187"/>
    </row>
    <row r="83" spans="2:30" ht="16.5" thickTop="1" thickBot="1" x14ac:dyDescent="0.3">
      <c r="C83" s="7"/>
      <c r="G83" s="140" t="s">
        <v>39</v>
      </c>
      <c r="H83" s="141" t="s">
        <v>96</v>
      </c>
      <c r="I83" s="141" t="s">
        <v>66</v>
      </c>
      <c r="J83" s="142" t="s">
        <v>65</v>
      </c>
      <c r="K83" s="35" t="s">
        <v>39</v>
      </c>
      <c r="L83" s="34" t="s">
        <v>96</v>
      </c>
      <c r="M83" s="34" t="s">
        <v>66</v>
      </c>
      <c r="N83" s="36" t="s">
        <v>65</v>
      </c>
      <c r="O83" s="37" t="s">
        <v>39</v>
      </c>
      <c r="P83" s="34" t="s">
        <v>96</v>
      </c>
      <c r="Q83" s="44" t="s">
        <v>66</v>
      </c>
      <c r="R83" s="38" t="s">
        <v>65</v>
      </c>
      <c r="S83" s="40" t="s">
        <v>39</v>
      </c>
      <c r="T83" s="27" t="s">
        <v>96</v>
      </c>
      <c r="U83" s="27" t="s">
        <v>66</v>
      </c>
      <c r="V83" s="41" t="s">
        <v>65</v>
      </c>
      <c r="W83" s="43" t="s">
        <v>39</v>
      </c>
      <c r="X83" s="27" t="s">
        <v>96</v>
      </c>
      <c r="Y83" s="27" t="s">
        <v>66</v>
      </c>
      <c r="Z83" s="41" t="s">
        <v>65</v>
      </c>
      <c r="AA83" s="43" t="s">
        <v>39</v>
      </c>
      <c r="AB83" s="27" t="s">
        <v>96</v>
      </c>
      <c r="AC83" s="39" t="s">
        <v>66</v>
      </c>
      <c r="AD83" s="65" t="s">
        <v>65</v>
      </c>
    </row>
    <row r="84" spans="2:30" x14ac:dyDescent="0.25">
      <c r="C84" s="7"/>
      <c r="D84" s="7" t="s">
        <v>12</v>
      </c>
      <c r="E84" s="7" t="s">
        <v>10</v>
      </c>
      <c r="F84" s="7" t="s">
        <v>11</v>
      </c>
      <c r="G84" s="143"/>
      <c r="H84" s="144"/>
      <c r="I84" s="144"/>
      <c r="J84" s="145"/>
      <c r="K84" s="61"/>
      <c r="L84" s="60"/>
      <c r="M84" s="60"/>
      <c r="N84" s="62"/>
      <c r="O84" s="64"/>
      <c r="P84" s="60"/>
      <c r="Q84" s="60"/>
      <c r="R84" s="62"/>
      <c r="S84" s="64"/>
      <c r="T84" s="60"/>
      <c r="U84" s="57"/>
      <c r="V84" s="62"/>
      <c r="W84" s="64"/>
      <c r="X84" s="60"/>
      <c r="Y84" s="60"/>
      <c r="Z84" s="62"/>
      <c r="AA84" s="64"/>
      <c r="AB84" s="60"/>
      <c r="AC84" s="60"/>
      <c r="AD84" s="62"/>
    </row>
    <row r="85" spans="2:30" x14ac:dyDescent="0.25">
      <c r="B85" s="129" t="s">
        <v>215</v>
      </c>
      <c r="C85" s="7" t="s">
        <v>0</v>
      </c>
      <c r="D85" s="9">
        <v>2500</v>
      </c>
      <c r="E85">
        <v>60</v>
      </c>
      <c r="F85" s="58">
        <f>D85*E85</f>
        <v>150000</v>
      </c>
      <c r="G85" s="146">
        <f>SUM(H85:J85)</f>
        <v>150000</v>
      </c>
      <c r="H85" s="147">
        <f>L85+P85+T85+X85+AB85</f>
        <v>75000</v>
      </c>
      <c r="I85" s="147">
        <f>M85+Q85+U85+Y85+AC85</f>
        <v>0</v>
      </c>
      <c r="J85" s="148">
        <f>R85+V85+Z85+AD85</f>
        <v>75000</v>
      </c>
      <c r="K85" s="61"/>
      <c r="L85" s="55"/>
      <c r="M85" s="55"/>
      <c r="N85" s="69"/>
      <c r="O85" s="61">
        <f>SUM(P85:R85)</f>
        <v>0</v>
      </c>
      <c r="P85" s="55"/>
      <c r="Q85" s="55"/>
      <c r="R85" s="69"/>
      <c r="S85" s="61">
        <f>SUM(T85:V85)</f>
        <v>75000</v>
      </c>
      <c r="T85" s="55">
        <f>D85*15</f>
        <v>37500</v>
      </c>
      <c r="U85" s="56"/>
      <c r="V85" s="63">
        <f>D85*15</f>
        <v>37500</v>
      </c>
      <c r="W85" s="61">
        <f>SUM(X85:Z85)</f>
        <v>0</v>
      </c>
      <c r="X85" s="55"/>
      <c r="Y85" s="55"/>
      <c r="Z85" s="63"/>
      <c r="AA85" s="61">
        <f>SUM(AB85:AD85)</f>
        <v>75000</v>
      </c>
      <c r="AB85" s="55">
        <f>T85</f>
        <v>37500</v>
      </c>
      <c r="AC85" s="55"/>
      <c r="AD85" s="63">
        <f>V85</f>
        <v>37500</v>
      </c>
    </row>
    <row r="86" spans="2:30" x14ac:dyDescent="0.25">
      <c r="B86" s="4" t="s">
        <v>4</v>
      </c>
      <c r="C86" s="7" t="s">
        <v>6</v>
      </c>
      <c r="D86" s="9">
        <v>150</v>
      </c>
      <c r="E86">
        <v>60</v>
      </c>
      <c r="F86" s="58">
        <f t="shared" ref="F86:F92" si="0">D86*E86</f>
        <v>9000</v>
      </c>
      <c r="G86" s="146">
        <f t="shared" ref="G86:G98" si="1">SUM(H86:J86)</f>
        <v>9000</v>
      </c>
      <c r="H86" s="147">
        <f t="shared" ref="H86:I98" si="2">L86+P86+T86+X86+AB86</f>
        <v>4500</v>
      </c>
      <c r="I86" s="147">
        <f t="shared" si="2"/>
        <v>0</v>
      </c>
      <c r="J86" s="148">
        <f t="shared" ref="J86:J98" si="3">R86+V86+Z86+AD86</f>
        <v>4500</v>
      </c>
      <c r="K86" s="61">
        <f t="shared" ref="K86:K98" si="4">SUM(L86:N86)</f>
        <v>0</v>
      </c>
      <c r="L86" s="55"/>
      <c r="M86" s="55"/>
      <c r="N86" s="63"/>
      <c r="O86" s="61">
        <f>SUM(P86:R86)</f>
        <v>0</v>
      </c>
      <c r="P86" s="55"/>
      <c r="Q86" s="55"/>
      <c r="R86" s="69"/>
      <c r="S86" s="61">
        <f t="shared" ref="S86:S98" si="5">SUM(T86:V86)</f>
        <v>4500</v>
      </c>
      <c r="T86" s="55">
        <f>D86*15</f>
        <v>2250</v>
      </c>
      <c r="U86" s="56"/>
      <c r="V86" s="63">
        <f>D86*15</f>
        <v>2250</v>
      </c>
      <c r="W86" s="61">
        <f t="shared" ref="W86:W98" si="6">SUM(X86:Z86)</f>
        <v>0</v>
      </c>
      <c r="X86" s="55"/>
      <c r="Y86" s="55"/>
      <c r="Z86" s="63"/>
      <c r="AA86" s="61">
        <f t="shared" ref="AA86:AA98" si="7">SUM(AB86:AD86)</f>
        <v>4500</v>
      </c>
      <c r="AB86" s="55">
        <f t="shared" ref="AB86:AB91" si="8">T86</f>
        <v>2250</v>
      </c>
      <c r="AC86" s="55"/>
      <c r="AD86" s="63">
        <f t="shared" ref="AD86:AD91" si="9">V86</f>
        <v>2250</v>
      </c>
    </row>
    <row r="87" spans="2:30" x14ac:dyDescent="0.25">
      <c r="B87" s="4"/>
      <c r="C87" s="7"/>
      <c r="D87" s="9"/>
      <c r="F87" s="58"/>
      <c r="G87" s="146"/>
      <c r="H87" s="147"/>
      <c r="I87" s="147"/>
      <c r="J87" s="148"/>
      <c r="K87" s="61">
        <f t="shared" si="4"/>
        <v>0</v>
      </c>
      <c r="L87" s="55"/>
      <c r="M87" s="55"/>
      <c r="N87" s="63"/>
      <c r="O87" s="61">
        <f t="shared" ref="O87:O94" si="10">SUM(P87:R87)</f>
        <v>0</v>
      </c>
      <c r="P87" s="55"/>
      <c r="Q87" s="55"/>
      <c r="R87" s="69">
        <f t="shared" ref="R87:R93" si="11">F87</f>
        <v>0</v>
      </c>
      <c r="S87" s="61">
        <f t="shared" si="5"/>
        <v>0</v>
      </c>
      <c r="T87" s="55"/>
      <c r="U87" s="56"/>
      <c r="V87" s="63"/>
      <c r="W87" s="61">
        <f t="shared" si="6"/>
        <v>0</v>
      </c>
      <c r="X87" s="55"/>
      <c r="Y87" s="55"/>
      <c r="Z87" s="63"/>
      <c r="AA87" s="61">
        <f t="shared" si="7"/>
        <v>0</v>
      </c>
      <c r="AB87" s="55"/>
      <c r="AC87" s="55"/>
      <c r="AD87" s="63"/>
    </row>
    <row r="88" spans="2:30" x14ac:dyDescent="0.25">
      <c r="B88" s="4" t="s">
        <v>180</v>
      </c>
      <c r="C88" s="7" t="s">
        <v>0</v>
      </c>
      <c r="D88" s="9">
        <v>1000</v>
      </c>
      <c r="E88" s="52">
        <f>20+10+10+10+10</f>
        <v>60</v>
      </c>
      <c r="F88" s="58">
        <f t="shared" si="0"/>
        <v>60000</v>
      </c>
      <c r="G88" s="146">
        <f t="shared" si="1"/>
        <v>60000</v>
      </c>
      <c r="H88" s="147">
        <f t="shared" si="2"/>
        <v>30000</v>
      </c>
      <c r="I88" s="147">
        <f t="shared" si="2"/>
        <v>0</v>
      </c>
      <c r="J88" s="148">
        <f t="shared" si="3"/>
        <v>30000</v>
      </c>
      <c r="K88" s="61">
        <f t="shared" si="4"/>
        <v>0</v>
      </c>
      <c r="L88" s="55"/>
      <c r="M88" s="55"/>
      <c r="N88" s="69"/>
      <c r="O88" s="61">
        <f t="shared" si="10"/>
        <v>0</v>
      </c>
      <c r="P88" s="55"/>
      <c r="Q88" s="55"/>
      <c r="R88" s="69"/>
      <c r="S88" s="61">
        <f t="shared" si="5"/>
        <v>30000</v>
      </c>
      <c r="T88" s="55">
        <f>D88*15</f>
        <v>15000</v>
      </c>
      <c r="U88" s="56"/>
      <c r="V88" s="63">
        <f>D88*15</f>
        <v>15000</v>
      </c>
      <c r="W88" s="61">
        <f t="shared" si="6"/>
        <v>0</v>
      </c>
      <c r="X88" s="55"/>
      <c r="Y88" s="55"/>
      <c r="Z88" s="63"/>
      <c r="AA88" s="61">
        <f t="shared" si="7"/>
        <v>30000</v>
      </c>
      <c r="AB88" s="55">
        <f t="shared" si="8"/>
        <v>15000</v>
      </c>
      <c r="AC88" s="55"/>
      <c r="AD88" s="63">
        <f t="shared" si="9"/>
        <v>15000</v>
      </c>
    </row>
    <row r="89" spans="2:30" x14ac:dyDescent="0.25">
      <c r="B89" s="4" t="s">
        <v>26</v>
      </c>
      <c r="C89" s="7" t="s">
        <v>106</v>
      </c>
      <c r="D89" s="9">
        <v>200</v>
      </c>
      <c r="E89" s="52">
        <v>60</v>
      </c>
      <c r="F89" s="58">
        <f t="shared" si="0"/>
        <v>12000</v>
      </c>
      <c r="G89" s="146">
        <f t="shared" si="1"/>
        <v>12000</v>
      </c>
      <c r="H89" s="147">
        <f t="shared" si="2"/>
        <v>6000</v>
      </c>
      <c r="I89" s="147">
        <f t="shared" si="2"/>
        <v>0</v>
      </c>
      <c r="J89" s="148">
        <f t="shared" si="3"/>
        <v>6000</v>
      </c>
      <c r="K89" s="61">
        <f t="shared" si="4"/>
        <v>0</v>
      </c>
      <c r="L89" s="55"/>
      <c r="M89" s="55"/>
      <c r="N89" s="69"/>
      <c r="O89" s="61">
        <f t="shared" si="10"/>
        <v>0</v>
      </c>
      <c r="P89" s="55"/>
      <c r="Q89" s="55"/>
      <c r="R89" s="69"/>
      <c r="S89" s="61">
        <f t="shared" si="5"/>
        <v>6000</v>
      </c>
      <c r="T89" s="55">
        <f>D89*15</f>
        <v>3000</v>
      </c>
      <c r="U89" s="56"/>
      <c r="V89" s="63">
        <f>D89*15</f>
        <v>3000</v>
      </c>
      <c r="W89" s="61">
        <f t="shared" si="6"/>
        <v>0</v>
      </c>
      <c r="X89" s="55"/>
      <c r="Y89" s="55"/>
      <c r="Z89" s="63"/>
      <c r="AA89" s="61">
        <f t="shared" si="7"/>
        <v>6000</v>
      </c>
      <c r="AB89" s="55">
        <f t="shared" si="8"/>
        <v>3000</v>
      </c>
      <c r="AC89" s="55"/>
      <c r="AD89" s="63">
        <f t="shared" si="9"/>
        <v>3000</v>
      </c>
    </row>
    <row r="90" spans="2:30" x14ac:dyDescent="0.25">
      <c r="B90" s="4"/>
      <c r="C90" s="7"/>
      <c r="D90" s="9"/>
      <c r="F90" s="58"/>
      <c r="G90" s="146"/>
      <c r="H90" s="147"/>
      <c r="I90" s="147"/>
      <c r="J90" s="148"/>
      <c r="K90" s="61">
        <f t="shared" si="4"/>
        <v>0</v>
      </c>
      <c r="L90" s="55"/>
      <c r="M90" s="55"/>
      <c r="N90" s="63"/>
      <c r="O90" s="61">
        <f t="shared" si="10"/>
        <v>0</v>
      </c>
      <c r="P90" s="55"/>
      <c r="Q90" s="55"/>
      <c r="R90" s="69">
        <f t="shared" si="11"/>
        <v>0</v>
      </c>
      <c r="S90" s="61">
        <f t="shared" si="5"/>
        <v>0</v>
      </c>
      <c r="T90" s="55"/>
      <c r="U90" s="56"/>
      <c r="V90" s="63"/>
      <c r="W90" s="61">
        <f t="shared" si="6"/>
        <v>0</v>
      </c>
      <c r="X90" s="55"/>
      <c r="Y90" s="55"/>
      <c r="Z90" s="63"/>
      <c r="AA90" s="61">
        <f t="shared" si="7"/>
        <v>0</v>
      </c>
      <c r="AB90" s="55"/>
      <c r="AC90" s="55"/>
      <c r="AD90" s="63"/>
    </row>
    <row r="91" spans="2:30" x14ac:dyDescent="0.25">
      <c r="B91" s="4" t="s">
        <v>107</v>
      </c>
      <c r="C91" s="7" t="s">
        <v>105</v>
      </c>
      <c r="D91" s="9">
        <v>150</v>
      </c>
      <c r="E91">
        <v>600</v>
      </c>
      <c r="F91" s="58">
        <f t="shared" si="0"/>
        <v>90000</v>
      </c>
      <c r="G91" s="146">
        <f t="shared" si="1"/>
        <v>90000</v>
      </c>
      <c r="H91" s="147">
        <f t="shared" si="2"/>
        <v>45000</v>
      </c>
      <c r="I91" s="147">
        <f t="shared" si="2"/>
        <v>0</v>
      </c>
      <c r="J91" s="148">
        <f t="shared" si="3"/>
        <v>45000</v>
      </c>
      <c r="K91" s="61">
        <f t="shared" si="4"/>
        <v>0</v>
      </c>
      <c r="L91" s="55"/>
      <c r="M91" s="55"/>
      <c r="N91" s="63"/>
      <c r="O91" s="61">
        <f t="shared" si="10"/>
        <v>0</v>
      </c>
      <c r="P91" s="55"/>
      <c r="Q91" s="55"/>
      <c r="R91" s="69"/>
      <c r="S91" s="61">
        <f t="shared" si="5"/>
        <v>45000</v>
      </c>
      <c r="T91" s="55">
        <f>D91*150</f>
        <v>22500</v>
      </c>
      <c r="U91" s="56"/>
      <c r="V91" s="63">
        <f>D91*150</f>
        <v>22500</v>
      </c>
      <c r="W91" s="61">
        <f t="shared" si="6"/>
        <v>0</v>
      </c>
      <c r="X91" s="55"/>
      <c r="Y91" s="55"/>
      <c r="Z91" s="63"/>
      <c r="AA91" s="61">
        <f t="shared" si="7"/>
        <v>45000</v>
      </c>
      <c r="AB91" s="55">
        <f t="shared" si="8"/>
        <v>22500</v>
      </c>
      <c r="AC91" s="55"/>
      <c r="AD91" s="63">
        <f t="shared" si="9"/>
        <v>22500</v>
      </c>
    </row>
    <row r="92" spans="2:30" x14ac:dyDescent="0.25">
      <c r="B92" s="4" t="s">
        <v>33</v>
      </c>
      <c r="C92" s="7" t="s">
        <v>34</v>
      </c>
      <c r="D92" s="9">
        <v>50</v>
      </c>
      <c r="F92" s="58">
        <f t="shared" si="0"/>
        <v>0</v>
      </c>
      <c r="G92" s="146">
        <f t="shared" si="1"/>
        <v>0</v>
      </c>
      <c r="H92" s="147">
        <f t="shared" si="2"/>
        <v>0</v>
      </c>
      <c r="I92" s="147">
        <f t="shared" si="2"/>
        <v>0</v>
      </c>
      <c r="J92" s="148">
        <f t="shared" si="3"/>
        <v>0</v>
      </c>
      <c r="K92" s="61">
        <f t="shared" si="4"/>
        <v>0</v>
      </c>
      <c r="L92" s="55"/>
      <c r="M92" s="55"/>
      <c r="N92" s="63"/>
      <c r="O92" s="61">
        <f t="shared" si="10"/>
        <v>0</v>
      </c>
      <c r="P92" s="55"/>
      <c r="Q92" s="55"/>
      <c r="R92" s="69"/>
      <c r="S92" s="61">
        <f t="shared" si="5"/>
        <v>0</v>
      </c>
      <c r="T92" s="55"/>
      <c r="U92" s="56"/>
      <c r="V92" s="63"/>
      <c r="W92" s="61">
        <f t="shared" si="6"/>
        <v>0</v>
      </c>
      <c r="X92" s="55"/>
      <c r="Y92" s="55"/>
      <c r="Z92" s="63"/>
      <c r="AA92" s="61">
        <f t="shared" si="7"/>
        <v>0</v>
      </c>
      <c r="AB92" s="55"/>
      <c r="AC92" s="55"/>
      <c r="AD92" s="63"/>
    </row>
    <row r="93" spans="2:30" x14ac:dyDescent="0.25">
      <c r="B93" s="4"/>
      <c r="C93" s="7"/>
      <c r="D93" s="9"/>
      <c r="F93" s="58"/>
      <c r="G93" s="146"/>
      <c r="H93" s="147"/>
      <c r="I93" s="147"/>
      <c r="J93" s="148"/>
      <c r="K93" s="61">
        <f t="shared" si="4"/>
        <v>0</v>
      </c>
      <c r="L93" s="55"/>
      <c r="M93" s="55"/>
      <c r="N93" s="63"/>
      <c r="O93" s="61">
        <f t="shared" si="10"/>
        <v>0</v>
      </c>
      <c r="P93" s="55"/>
      <c r="Q93" s="55"/>
      <c r="R93" s="69">
        <f t="shared" si="11"/>
        <v>0</v>
      </c>
      <c r="S93" s="61">
        <f t="shared" si="5"/>
        <v>0</v>
      </c>
      <c r="T93" s="55"/>
      <c r="U93" s="56"/>
      <c r="V93" s="63"/>
      <c r="W93" s="61">
        <f t="shared" si="6"/>
        <v>0</v>
      </c>
      <c r="X93" s="55"/>
      <c r="Y93" s="55"/>
      <c r="Z93" s="63"/>
      <c r="AA93" s="61">
        <f t="shared" si="7"/>
        <v>0</v>
      </c>
      <c r="AB93" s="55"/>
      <c r="AC93" s="55"/>
      <c r="AD93" s="63"/>
    </row>
    <row r="94" spans="2:30" x14ac:dyDescent="0.25">
      <c r="B94" s="4" t="s">
        <v>25</v>
      </c>
      <c r="C94" s="7" t="s">
        <v>31</v>
      </c>
      <c r="D94" s="9">
        <v>25</v>
      </c>
      <c r="E94">
        <v>40</v>
      </c>
      <c r="F94" s="58">
        <f>D94*E94</f>
        <v>1000</v>
      </c>
      <c r="G94" s="146">
        <f t="shared" si="1"/>
        <v>1000</v>
      </c>
      <c r="H94" s="147">
        <f t="shared" si="2"/>
        <v>1000</v>
      </c>
      <c r="I94" s="147">
        <f t="shared" si="2"/>
        <v>0</v>
      </c>
      <c r="J94" s="148">
        <f t="shared" si="3"/>
        <v>0</v>
      </c>
      <c r="K94" s="61">
        <f t="shared" si="4"/>
        <v>0</v>
      </c>
      <c r="L94" s="55"/>
      <c r="M94" s="55"/>
      <c r="N94" s="63"/>
      <c r="O94" s="61">
        <f t="shared" si="10"/>
        <v>0</v>
      </c>
      <c r="P94" s="55"/>
      <c r="Q94" s="55"/>
      <c r="R94" s="69"/>
      <c r="S94" s="61">
        <f t="shared" si="5"/>
        <v>500</v>
      </c>
      <c r="T94" s="55">
        <f>F94/2</f>
        <v>500</v>
      </c>
      <c r="U94" s="56"/>
      <c r="V94" s="63"/>
      <c r="W94" s="61">
        <f t="shared" si="6"/>
        <v>0</v>
      </c>
      <c r="X94" s="55"/>
      <c r="Y94" s="55"/>
      <c r="Z94" s="63"/>
      <c r="AA94" s="61">
        <f t="shared" si="7"/>
        <v>500</v>
      </c>
      <c r="AB94" s="55">
        <f>F94/2</f>
        <v>500</v>
      </c>
      <c r="AC94" s="55"/>
      <c r="AD94" s="63"/>
    </row>
    <row r="95" spans="2:30" x14ac:dyDescent="0.25">
      <c r="B95" s="4" t="s">
        <v>32</v>
      </c>
      <c r="C95" s="7" t="s">
        <v>35</v>
      </c>
      <c r="D95" s="19">
        <v>3225</v>
      </c>
      <c r="E95">
        <v>2</v>
      </c>
      <c r="F95" s="58">
        <f t="shared" ref="F95:F98" si="12">D95*E95</f>
        <v>6450</v>
      </c>
      <c r="G95" s="146">
        <f t="shared" si="1"/>
        <v>6450</v>
      </c>
      <c r="H95" s="147">
        <f t="shared" si="2"/>
        <v>6450</v>
      </c>
      <c r="I95" s="147">
        <f t="shared" si="2"/>
        <v>0</v>
      </c>
      <c r="J95" s="148">
        <f t="shared" si="3"/>
        <v>0</v>
      </c>
      <c r="K95" s="61">
        <f t="shared" si="4"/>
        <v>0</v>
      </c>
      <c r="L95" s="55"/>
      <c r="M95" s="55"/>
      <c r="N95" s="63"/>
      <c r="O95" s="61"/>
      <c r="P95" s="55"/>
      <c r="Q95" s="55"/>
      <c r="R95" s="69"/>
      <c r="S95" s="61">
        <f t="shared" si="5"/>
        <v>3225</v>
      </c>
      <c r="T95" s="55">
        <f t="shared" ref="T95:T98" si="13">F95/2</f>
        <v>3225</v>
      </c>
      <c r="U95" s="56"/>
      <c r="V95" s="63"/>
      <c r="W95" s="61">
        <f t="shared" si="6"/>
        <v>0</v>
      </c>
      <c r="X95" s="55"/>
      <c r="Y95" s="55"/>
      <c r="Z95" s="63"/>
      <c r="AA95" s="61">
        <f t="shared" si="7"/>
        <v>3225</v>
      </c>
      <c r="AB95" s="55">
        <f t="shared" ref="AB95:AB98" si="14">F95/2</f>
        <v>3225</v>
      </c>
      <c r="AC95" s="55"/>
      <c r="AD95" s="63"/>
    </row>
    <row r="96" spans="2:30" x14ac:dyDescent="0.25">
      <c r="B96" s="4" t="s">
        <v>5</v>
      </c>
      <c r="C96" s="7" t="s">
        <v>35</v>
      </c>
      <c r="D96" s="19">
        <v>537.5</v>
      </c>
      <c r="E96">
        <v>2</v>
      </c>
      <c r="F96" s="58">
        <f t="shared" si="12"/>
        <v>1075</v>
      </c>
      <c r="G96" s="146">
        <f t="shared" si="1"/>
        <v>1075</v>
      </c>
      <c r="H96" s="147">
        <f t="shared" si="2"/>
        <v>1075</v>
      </c>
      <c r="I96" s="147">
        <f t="shared" si="2"/>
        <v>0</v>
      </c>
      <c r="J96" s="148">
        <f t="shared" si="3"/>
        <v>0</v>
      </c>
      <c r="K96" s="61">
        <f t="shared" si="4"/>
        <v>0</v>
      </c>
      <c r="L96" s="55"/>
      <c r="M96" s="55"/>
      <c r="N96" s="63"/>
      <c r="O96" s="61"/>
      <c r="P96" s="55"/>
      <c r="Q96" s="55"/>
      <c r="R96" s="69"/>
      <c r="S96" s="61">
        <f t="shared" si="5"/>
        <v>537.5</v>
      </c>
      <c r="T96" s="55">
        <f t="shared" si="13"/>
        <v>537.5</v>
      </c>
      <c r="U96" s="56"/>
      <c r="V96" s="63"/>
      <c r="W96" s="61">
        <f t="shared" si="6"/>
        <v>0</v>
      </c>
      <c r="X96" s="55"/>
      <c r="Y96" s="55"/>
      <c r="Z96" s="63"/>
      <c r="AA96" s="61">
        <f t="shared" si="7"/>
        <v>537.5</v>
      </c>
      <c r="AB96" s="55">
        <f t="shared" si="14"/>
        <v>537.5</v>
      </c>
      <c r="AC96" s="55"/>
      <c r="AD96" s="63"/>
    </row>
    <row r="97" spans="2:30" x14ac:dyDescent="0.25">
      <c r="B97" s="4" t="s">
        <v>30</v>
      </c>
      <c r="C97" s="7" t="s">
        <v>29</v>
      </c>
      <c r="D97" s="9">
        <v>40</v>
      </c>
      <c r="E97">
        <v>2</v>
      </c>
      <c r="F97" s="58">
        <f t="shared" si="12"/>
        <v>80</v>
      </c>
      <c r="G97" s="146">
        <f t="shared" si="1"/>
        <v>80</v>
      </c>
      <c r="H97" s="147">
        <f t="shared" si="2"/>
        <v>80</v>
      </c>
      <c r="I97" s="147">
        <f t="shared" si="2"/>
        <v>0</v>
      </c>
      <c r="J97" s="148">
        <f t="shared" si="3"/>
        <v>0</v>
      </c>
      <c r="K97" s="61">
        <f t="shared" si="4"/>
        <v>0</v>
      </c>
      <c r="L97" s="55"/>
      <c r="M97" s="55"/>
      <c r="N97" s="63"/>
      <c r="O97" s="61"/>
      <c r="P97" s="55"/>
      <c r="Q97" s="55"/>
      <c r="R97" s="69"/>
      <c r="S97" s="61">
        <f t="shared" si="5"/>
        <v>40</v>
      </c>
      <c r="T97" s="55">
        <f t="shared" si="13"/>
        <v>40</v>
      </c>
      <c r="U97" s="56"/>
      <c r="V97" s="63"/>
      <c r="W97" s="61">
        <f t="shared" si="6"/>
        <v>0</v>
      </c>
      <c r="X97" s="55"/>
      <c r="Y97" s="55"/>
      <c r="Z97" s="63"/>
      <c r="AA97" s="61">
        <f t="shared" si="7"/>
        <v>40</v>
      </c>
      <c r="AB97" s="55">
        <f t="shared" si="14"/>
        <v>40</v>
      </c>
      <c r="AC97" s="55"/>
      <c r="AD97" s="63"/>
    </row>
    <row r="98" spans="2:30" x14ac:dyDescent="0.25">
      <c r="B98" s="4" t="s">
        <v>7</v>
      </c>
      <c r="C98" s="7" t="s">
        <v>29</v>
      </c>
      <c r="D98" s="9">
        <v>20</v>
      </c>
      <c r="E98">
        <v>80</v>
      </c>
      <c r="F98" s="58">
        <f t="shared" si="12"/>
        <v>1600</v>
      </c>
      <c r="G98" s="146">
        <f t="shared" si="1"/>
        <v>1600</v>
      </c>
      <c r="H98" s="147">
        <f t="shared" si="2"/>
        <v>1600</v>
      </c>
      <c r="I98" s="147">
        <f t="shared" si="2"/>
        <v>0</v>
      </c>
      <c r="J98" s="148">
        <f t="shared" si="3"/>
        <v>0</v>
      </c>
      <c r="K98" s="61">
        <f t="shared" si="4"/>
        <v>0</v>
      </c>
      <c r="L98" s="55"/>
      <c r="M98" s="55"/>
      <c r="N98" s="63"/>
      <c r="O98" s="61"/>
      <c r="P98" s="55"/>
      <c r="Q98" s="55"/>
      <c r="R98" s="69"/>
      <c r="S98" s="61">
        <f t="shared" si="5"/>
        <v>800</v>
      </c>
      <c r="T98" s="55">
        <f t="shared" si="13"/>
        <v>800</v>
      </c>
      <c r="U98" s="56"/>
      <c r="V98" s="63"/>
      <c r="W98" s="61">
        <f t="shared" si="6"/>
        <v>0</v>
      </c>
      <c r="X98" s="55"/>
      <c r="Y98" s="55"/>
      <c r="Z98" s="63"/>
      <c r="AA98" s="61">
        <f t="shared" si="7"/>
        <v>800</v>
      </c>
      <c r="AB98" s="55">
        <f t="shared" si="14"/>
        <v>800</v>
      </c>
      <c r="AC98" s="55"/>
      <c r="AD98" s="63"/>
    </row>
    <row r="99" spans="2:30" ht="15.75" thickBot="1" x14ac:dyDescent="0.3">
      <c r="B99" s="4"/>
      <c r="F99" s="1"/>
      <c r="G99" s="149"/>
      <c r="H99" s="147"/>
      <c r="I99" s="147"/>
      <c r="J99" s="148"/>
      <c r="K99" s="61"/>
      <c r="L99" s="55"/>
      <c r="M99" s="55"/>
      <c r="N99" s="63"/>
      <c r="O99" s="61"/>
      <c r="P99" s="55"/>
      <c r="Q99" s="55"/>
      <c r="R99" s="63"/>
      <c r="S99" s="61"/>
      <c r="T99" s="55"/>
      <c r="U99" s="56"/>
      <c r="V99" s="63"/>
      <c r="W99" s="61"/>
      <c r="X99" s="55"/>
      <c r="Y99" s="55"/>
      <c r="Z99" s="63"/>
      <c r="AA99" s="61"/>
      <c r="AB99" s="55"/>
      <c r="AC99" s="55"/>
      <c r="AD99" s="63"/>
    </row>
    <row r="100" spans="2:30" ht="15.75" thickBot="1" x14ac:dyDescent="0.3">
      <c r="B100" s="13" t="s">
        <v>8</v>
      </c>
      <c r="C100" s="12"/>
      <c r="D100" s="12"/>
      <c r="E100" s="12"/>
      <c r="F100" s="59">
        <f t="shared" ref="F100:O100" si="15">SUM(F85:F98)</f>
        <v>331205</v>
      </c>
      <c r="G100" s="150">
        <f t="shared" si="15"/>
        <v>331205</v>
      </c>
      <c r="H100" s="150">
        <f t="shared" si="15"/>
        <v>170705</v>
      </c>
      <c r="I100" s="150">
        <f t="shared" si="15"/>
        <v>0</v>
      </c>
      <c r="J100" s="150">
        <f t="shared" si="15"/>
        <v>160500</v>
      </c>
      <c r="K100" s="66">
        <f t="shared" si="15"/>
        <v>0</v>
      </c>
      <c r="L100" s="66">
        <f t="shared" si="15"/>
        <v>0</v>
      </c>
      <c r="M100" s="66">
        <f t="shared" si="15"/>
        <v>0</v>
      </c>
      <c r="N100" s="66">
        <f t="shared" si="15"/>
        <v>0</v>
      </c>
      <c r="O100" s="67">
        <f t="shared" si="15"/>
        <v>0</v>
      </c>
      <c r="P100" s="68"/>
      <c r="Q100" s="68"/>
      <c r="R100" s="72">
        <f>SUM(R85:R99)</f>
        <v>0</v>
      </c>
      <c r="S100" s="72">
        <f t="shared" ref="S100:AD100" si="16">SUM(S85:S99)</f>
        <v>165602.5</v>
      </c>
      <c r="T100" s="72">
        <f t="shared" si="16"/>
        <v>85352.5</v>
      </c>
      <c r="U100" s="72">
        <f t="shared" si="16"/>
        <v>0</v>
      </c>
      <c r="V100" s="72">
        <f t="shared" si="16"/>
        <v>80250</v>
      </c>
      <c r="W100" s="72">
        <f t="shared" si="16"/>
        <v>0</v>
      </c>
      <c r="X100" s="72">
        <f t="shared" si="16"/>
        <v>0</v>
      </c>
      <c r="Y100" s="72">
        <f t="shared" si="16"/>
        <v>0</v>
      </c>
      <c r="Z100" s="72">
        <f t="shared" si="16"/>
        <v>0</v>
      </c>
      <c r="AA100" s="72">
        <f t="shared" si="16"/>
        <v>165602.5</v>
      </c>
      <c r="AB100" s="72">
        <f t="shared" si="16"/>
        <v>85352.5</v>
      </c>
      <c r="AC100" s="72">
        <f t="shared" si="16"/>
        <v>0</v>
      </c>
      <c r="AD100" s="72">
        <f t="shared" si="16"/>
        <v>80250</v>
      </c>
    </row>
  </sheetData>
  <mergeCells count="6">
    <mergeCell ref="AA82:AD82"/>
    <mergeCell ref="G82:J82"/>
    <mergeCell ref="K82:N82"/>
    <mergeCell ref="O82:R82"/>
    <mergeCell ref="S82:V82"/>
    <mergeCell ref="W82:Z82"/>
  </mergeCells>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T79" sqref="T79"/>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167</v>
      </c>
    </row>
    <row r="6" spans="2:4" x14ac:dyDescent="0.25">
      <c r="B6" s="125" t="s">
        <v>171</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229</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9">
        <f>F48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186</v>
      </c>
      <c r="C51" s="7" t="s">
        <v>0</v>
      </c>
      <c r="D51" s="9">
        <v>2500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9">
        <f>F51</f>
        <v>0</v>
      </c>
      <c r="W51" s="61">
        <f t="shared" si="6"/>
        <v>0</v>
      </c>
      <c r="X51" s="55"/>
      <c r="Y51" s="55"/>
      <c r="Z51" s="63"/>
      <c r="AA51" s="61">
        <f t="shared" si="7"/>
        <v>0</v>
      </c>
      <c r="AB51" s="55"/>
      <c r="AC51" s="55"/>
      <c r="AD51" s="63"/>
    </row>
    <row r="52" spans="2:30" x14ac:dyDescent="0.25">
      <c r="B52" s="4" t="s">
        <v>187</v>
      </c>
      <c r="C52" s="7" t="s">
        <v>106</v>
      </c>
      <c r="D52" s="9">
        <v>2500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73">
        <f>F52</f>
        <v>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60" zoomScaleNormal="60" workbookViewId="0">
      <selection activeCell="B47" sqref="B47"/>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row>
    <row r="3" spans="2:4" x14ac:dyDescent="0.25">
      <c r="B3" t="s">
        <v>78</v>
      </c>
    </row>
    <row r="4" spans="2:4" x14ac:dyDescent="0.25">
      <c r="B4" t="s">
        <v>90</v>
      </c>
    </row>
    <row r="5" spans="2:4" x14ac:dyDescent="0.25">
      <c r="B5" t="s">
        <v>92</v>
      </c>
    </row>
    <row r="6" spans="2:4" x14ac:dyDescent="0.25">
      <c r="B6" s="125" t="s">
        <v>172</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230</v>
      </c>
      <c r="C48" s="7" t="s">
        <v>0</v>
      </c>
      <c r="D48" s="9">
        <v>2500</v>
      </c>
      <c r="E48">
        <v>10</v>
      </c>
      <c r="F48" s="58">
        <f>D48*E48</f>
        <v>25000</v>
      </c>
      <c r="G48" s="146">
        <f>SUM(H48:J48)</f>
        <v>25000</v>
      </c>
      <c r="H48" s="147">
        <f>L48+P48+T48+X48+AB48</f>
        <v>25000</v>
      </c>
      <c r="I48" s="147">
        <f>M48+Q48+U48+Y48+AC48</f>
        <v>0</v>
      </c>
      <c r="J48" s="148">
        <f>R48+V48+Z48+AD48</f>
        <v>0</v>
      </c>
      <c r="K48" s="61"/>
      <c r="L48" s="55"/>
      <c r="M48" s="55"/>
      <c r="N48" s="69"/>
      <c r="O48" s="61">
        <f>SUM(P48:R48)</f>
        <v>0</v>
      </c>
      <c r="P48" s="55"/>
      <c r="Q48" s="55"/>
      <c r="R48" s="69"/>
      <c r="S48" s="61">
        <f>SUM(T48:V48)</f>
        <v>12500</v>
      </c>
      <c r="T48" s="55">
        <f>5*D48</f>
        <v>12500</v>
      </c>
      <c r="U48" s="56"/>
      <c r="V48" s="63"/>
      <c r="W48" s="61">
        <f>SUM(X48:Z48)</f>
        <v>12500</v>
      </c>
      <c r="X48" s="55">
        <f>5*D48</f>
        <v>12500</v>
      </c>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v>10</v>
      </c>
      <c r="F51" s="58">
        <f t="shared" si="0"/>
        <v>10000</v>
      </c>
      <c r="G51" s="146">
        <f t="shared" si="1"/>
        <v>10000</v>
      </c>
      <c r="H51" s="147">
        <f t="shared" si="2"/>
        <v>10000</v>
      </c>
      <c r="I51" s="147">
        <f t="shared" si="2"/>
        <v>0</v>
      </c>
      <c r="J51" s="148">
        <f t="shared" si="3"/>
        <v>0</v>
      </c>
      <c r="K51" s="61">
        <f t="shared" si="4"/>
        <v>0</v>
      </c>
      <c r="L51" s="55"/>
      <c r="M51" s="55"/>
      <c r="N51" s="69"/>
      <c r="O51" s="61">
        <f t="shared" si="8"/>
        <v>0</v>
      </c>
      <c r="P51" s="55"/>
      <c r="Q51" s="55"/>
      <c r="R51" s="69"/>
      <c r="S51" s="61">
        <f t="shared" si="5"/>
        <v>5000</v>
      </c>
      <c r="T51" s="55">
        <f>5*D51</f>
        <v>5000</v>
      </c>
      <c r="U51" s="56"/>
      <c r="V51" s="63"/>
      <c r="W51" s="61">
        <f t="shared" si="6"/>
        <v>5000</v>
      </c>
      <c r="X51" s="55">
        <f>5*D51</f>
        <v>5000</v>
      </c>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35000</v>
      </c>
      <c r="G63" s="150">
        <f t="shared" si="10"/>
        <v>35000</v>
      </c>
      <c r="H63" s="150">
        <f t="shared" si="10"/>
        <v>35000</v>
      </c>
      <c r="I63" s="150">
        <f t="shared" si="10"/>
        <v>0</v>
      </c>
      <c r="J63" s="150">
        <f t="shared" si="10"/>
        <v>0</v>
      </c>
      <c r="K63" s="66">
        <f t="shared" si="10"/>
        <v>0</v>
      </c>
      <c r="L63" s="66">
        <f t="shared" si="10"/>
        <v>0</v>
      </c>
      <c r="M63" s="66">
        <f t="shared" si="10"/>
        <v>0</v>
      </c>
      <c r="N63" s="66">
        <f t="shared" si="10"/>
        <v>0</v>
      </c>
      <c r="O63" s="67">
        <f t="shared" si="10"/>
        <v>0</v>
      </c>
      <c r="P63" s="68"/>
      <c r="Q63" s="68"/>
      <c r="R63" s="72">
        <f>SUM(R48:R62)</f>
        <v>0</v>
      </c>
      <c r="S63" s="72">
        <f t="shared" ref="S63:AD63" si="11">SUM(S48:S62)</f>
        <v>17500</v>
      </c>
      <c r="T63" s="72">
        <f t="shared" si="11"/>
        <v>17500</v>
      </c>
      <c r="U63" s="72">
        <f t="shared" si="11"/>
        <v>0</v>
      </c>
      <c r="V63" s="72">
        <f t="shared" si="11"/>
        <v>0</v>
      </c>
      <c r="W63" s="72">
        <f t="shared" si="11"/>
        <v>17500</v>
      </c>
      <c r="X63" s="72">
        <f t="shared" si="11"/>
        <v>17500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X71" sqref="X7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92</v>
      </c>
    </row>
    <row r="6" spans="2:4" x14ac:dyDescent="0.25">
      <c r="B6" s="125" t="s">
        <v>173</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127</v>
      </c>
      <c r="C48" s="7" t="s">
        <v>1</v>
      </c>
      <c r="D48" s="9">
        <v>2500</v>
      </c>
      <c r="E48">
        <v>10</v>
      </c>
      <c r="F48" s="10">
        <f>D48*E48</f>
        <v>25000</v>
      </c>
      <c r="G48" s="81">
        <f>SUM(H48:J48)</f>
        <v>25000</v>
      </c>
      <c r="H48" s="70">
        <f>L48+P48+T48+X48+AB48</f>
        <v>25000</v>
      </c>
      <c r="I48" s="70">
        <f>M48+Q48+U48+Y48+AC48</f>
        <v>0</v>
      </c>
      <c r="J48" s="69">
        <f>N48+R48+V48+Z48+AD48</f>
        <v>0</v>
      </c>
      <c r="K48" s="79">
        <f>SUM(L48:N48)</f>
        <v>0</v>
      </c>
      <c r="L48" s="73"/>
      <c r="M48" s="73"/>
      <c r="N48" s="69"/>
      <c r="O48" s="79">
        <f t="shared" ref="O48:O61" si="0">SUM(P48:R48)</f>
        <v>0</v>
      </c>
      <c r="P48" s="73"/>
      <c r="Q48" s="73"/>
      <c r="R48" s="69"/>
      <c r="S48" s="76"/>
      <c r="T48" s="73">
        <f>F48</f>
        <v>25000</v>
      </c>
      <c r="U48" s="70"/>
      <c r="V48" s="69"/>
      <c r="W48" s="76"/>
      <c r="X48" s="73"/>
      <c r="Y48" s="73"/>
      <c r="Z48" s="69"/>
      <c r="AA48" s="76"/>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9:R56" si="5">F49</f>
        <v>0</v>
      </c>
      <c r="S49" s="76"/>
      <c r="T49" s="73"/>
      <c r="U49" s="70"/>
      <c r="V49" s="69"/>
      <c r="W49" s="76"/>
      <c r="X49" s="73"/>
      <c r="Y49" s="73"/>
      <c r="Z49" s="69"/>
      <c r="AA49" s="76"/>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c r="T50" s="73"/>
      <c r="U50" s="70"/>
      <c r="V50" s="69"/>
      <c r="W50" s="76"/>
      <c r="X50" s="73"/>
      <c r="Y50" s="73"/>
      <c r="Z50" s="69"/>
      <c r="AA50" s="76"/>
      <c r="AB50" s="73"/>
      <c r="AC50" s="73"/>
      <c r="AD50" s="69"/>
    </row>
    <row r="51" spans="2:30" x14ac:dyDescent="0.25">
      <c r="B51" s="4" t="s">
        <v>231</v>
      </c>
      <c r="C51" s="7" t="s">
        <v>29</v>
      </c>
      <c r="D51" s="9">
        <v>25000</v>
      </c>
      <c r="E51">
        <v>10</v>
      </c>
      <c r="F51" s="10">
        <f>D51*E51</f>
        <v>250000</v>
      </c>
      <c r="G51" s="81">
        <f t="shared" si="1"/>
        <v>500000</v>
      </c>
      <c r="H51" s="70">
        <f t="shared" si="2"/>
        <v>250000</v>
      </c>
      <c r="I51" s="70">
        <f t="shared" si="2"/>
        <v>0</v>
      </c>
      <c r="J51" s="69">
        <f>F51</f>
        <v>250000</v>
      </c>
      <c r="K51" s="79">
        <f t="shared" si="3"/>
        <v>0</v>
      </c>
      <c r="L51" s="73"/>
      <c r="M51" s="73"/>
      <c r="N51" s="69"/>
      <c r="O51" s="79">
        <f t="shared" si="0"/>
        <v>0</v>
      </c>
      <c r="P51" s="73"/>
      <c r="Q51" s="73"/>
      <c r="R51" s="69"/>
      <c r="S51" s="76"/>
      <c r="T51" s="73">
        <f>D51*3</f>
        <v>75000</v>
      </c>
      <c r="U51" s="70"/>
      <c r="V51" s="69"/>
      <c r="W51" s="76"/>
      <c r="X51" s="73">
        <f>D51*4</f>
        <v>100000</v>
      </c>
      <c r="Y51" s="73"/>
      <c r="Z51" s="69"/>
      <c r="AA51" s="76"/>
      <c r="AB51" s="73">
        <f>D51*3</f>
        <v>75000</v>
      </c>
      <c r="AC51" s="73"/>
      <c r="AD51" s="69"/>
    </row>
    <row r="52" spans="2:30" x14ac:dyDescent="0.25">
      <c r="B52" s="4" t="s">
        <v>129</v>
      </c>
      <c r="C52" s="7" t="s">
        <v>29</v>
      </c>
      <c r="D52" s="9">
        <v>2500</v>
      </c>
      <c r="E52">
        <v>5</v>
      </c>
      <c r="F52" s="10">
        <f>D52*E52</f>
        <v>12500</v>
      </c>
      <c r="G52" s="81">
        <f t="shared" si="1"/>
        <v>0</v>
      </c>
      <c r="H52" s="70"/>
      <c r="I52" s="70">
        <f t="shared" si="2"/>
        <v>0</v>
      </c>
      <c r="J52" s="69"/>
      <c r="K52" s="79">
        <f t="shared" si="3"/>
        <v>0</v>
      </c>
      <c r="L52" s="73"/>
      <c r="M52" s="73"/>
      <c r="N52" s="69"/>
      <c r="O52" s="79">
        <f t="shared" si="0"/>
        <v>0</v>
      </c>
      <c r="P52" s="73"/>
      <c r="Q52" s="73"/>
      <c r="R52" s="69"/>
      <c r="S52" s="76"/>
      <c r="T52" s="73"/>
      <c r="U52" s="70"/>
      <c r="V52" s="69"/>
      <c r="W52" s="76"/>
      <c r="X52" s="73"/>
      <c r="Y52" s="73"/>
      <c r="Z52" s="69"/>
      <c r="AA52" s="76"/>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c r="T53" s="73"/>
      <c r="U53" s="70"/>
      <c r="V53" s="69"/>
      <c r="W53" s="76"/>
      <c r="X53" s="73"/>
      <c r="Y53" s="73"/>
      <c r="Z53" s="69"/>
      <c r="AA53" s="76"/>
      <c r="AB53" s="73"/>
      <c r="AC53" s="73"/>
      <c r="AD53" s="69"/>
    </row>
    <row r="54" spans="2:30" x14ac:dyDescent="0.25">
      <c r="B54" s="4" t="s">
        <v>36</v>
      </c>
      <c r="C54" s="7" t="s">
        <v>34</v>
      </c>
      <c r="D54" s="9"/>
      <c r="E54">
        <v>0</v>
      </c>
      <c r="F54" s="10">
        <f>D54*E54</f>
        <v>0</v>
      </c>
      <c r="G54" s="81">
        <f t="shared" si="1"/>
        <v>0</v>
      </c>
      <c r="H54" s="70">
        <f t="shared" si="2"/>
        <v>0</v>
      </c>
      <c r="I54" s="70">
        <f t="shared" si="2"/>
        <v>0</v>
      </c>
      <c r="J54" s="69">
        <f t="shared" si="2"/>
        <v>0</v>
      </c>
      <c r="K54" s="79"/>
      <c r="L54" s="73">
        <f>F54/2</f>
        <v>0</v>
      </c>
      <c r="M54" s="73"/>
      <c r="N54" s="69">
        <f t="shared" si="4"/>
        <v>0</v>
      </c>
      <c r="O54" s="79">
        <f t="shared" si="0"/>
        <v>0</v>
      </c>
      <c r="P54" s="73"/>
      <c r="Q54" s="73"/>
      <c r="R54" s="69">
        <f t="shared" si="5"/>
        <v>0</v>
      </c>
      <c r="S54" s="76"/>
      <c r="T54" s="73"/>
      <c r="U54" s="70"/>
      <c r="V54" s="69"/>
      <c r="W54" s="76"/>
      <c r="X54" s="73"/>
      <c r="Y54" s="73"/>
      <c r="Z54" s="69"/>
      <c r="AA54" s="76"/>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c r="T55" s="73"/>
      <c r="U55" s="70"/>
      <c r="V55" s="69"/>
      <c r="W55" s="76"/>
      <c r="X55" s="73"/>
      <c r="Y55" s="73"/>
      <c r="Z55" s="69"/>
      <c r="AA55" s="76"/>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c r="T56" s="73"/>
      <c r="U56" s="70"/>
      <c r="V56" s="69"/>
      <c r="W56" s="76"/>
      <c r="X56" s="73"/>
      <c r="Y56" s="73"/>
      <c r="Z56" s="69"/>
      <c r="AA56" s="76"/>
      <c r="AB56" s="73"/>
      <c r="AC56" s="73"/>
      <c r="AD56" s="69"/>
    </row>
    <row r="57" spans="2:30" x14ac:dyDescent="0.25">
      <c r="B57" s="4" t="s">
        <v>126</v>
      </c>
      <c r="C57" s="7" t="s">
        <v>31</v>
      </c>
      <c r="D57" s="9">
        <v>2500</v>
      </c>
      <c r="E57">
        <v>10</v>
      </c>
      <c r="F57" s="20">
        <f>D57*E57</f>
        <v>25000</v>
      </c>
      <c r="G57" s="81">
        <f t="shared" si="1"/>
        <v>25000</v>
      </c>
      <c r="H57" s="70">
        <f t="shared" si="2"/>
        <v>0</v>
      </c>
      <c r="I57" s="70">
        <f t="shared" si="2"/>
        <v>0</v>
      </c>
      <c r="J57" s="69">
        <f>F57</f>
        <v>25000</v>
      </c>
      <c r="K57" s="79">
        <f t="shared" si="3"/>
        <v>0</v>
      </c>
      <c r="L57" s="73"/>
      <c r="M57" s="73"/>
      <c r="N57" s="69"/>
      <c r="O57" s="79">
        <f t="shared" si="0"/>
        <v>0</v>
      </c>
      <c r="P57" s="73"/>
      <c r="Q57" s="73"/>
      <c r="R57" s="69"/>
      <c r="S57" s="76"/>
      <c r="T57" s="73"/>
      <c r="U57" s="70"/>
      <c r="V57" s="69"/>
      <c r="W57" s="76"/>
      <c r="X57" s="73"/>
      <c r="Y57" s="73"/>
      <c r="Z57" s="69"/>
      <c r="AA57" s="76"/>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c r="T58" s="73"/>
      <c r="U58" s="70"/>
      <c r="V58" s="69"/>
      <c r="W58" s="76"/>
      <c r="X58" s="73"/>
      <c r="Y58" s="73"/>
      <c r="Z58" s="69"/>
      <c r="AA58" s="76"/>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c r="T59" s="73"/>
      <c r="U59" s="70"/>
      <c r="V59" s="69"/>
      <c r="W59" s="76"/>
      <c r="X59" s="73"/>
      <c r="Y59" s="73"/>
      <c r="Z59" s="69"/>
      <c r="AA59" s="76"/>
      <c r="AB59" s="73"/>
      <c r="AC59" s="73"/>
      <c r="AD59" s="69"/>
    </row>
    <row r="60" spans="2:30" x14ac:dyDescent="0.25">
      <c r="B60" s="4" t="s">
        <v>30</v>
      </c>
      <c r="C60" s="7" t="s">
        <v>29</v>
      </c>
      <c r="D60" s="9">
        <v>100</v>
      </c>
      <c r="E60">
        <v>50</v>
      </c>
      <c r="F60" s="20">
        <f>D60*E60</f>
        <v>5000</v>
      </c>
      <c r="G60" s="81">
        <f t="shared" si="1"/>
        <v>0</v>
      </c>
      <c r="H60" s="70">
        <f t="shared" si="2"/>
        <v>0</v>
      </c>
      <c r="I60" s="70">
        <f t="shared" si="2"/>
        <v>0</v>
      </c>
      <c r="J60" s="69">
        <f t="shared" si="2"/>
        <v>0</v>
      </c>
      <c r="K60" s="79">
        <f t="shared" si="3"/>
        <v>0</v>
      </c>
      <c r="L60" s="73"/>
      <c r="M60" s="73"/>
      <c r="N60" s="69"/>
      <c r="O60" s="79">
        <f t="shared" si="0"/>
        <v>0</v>
      </c>
      <c r="P60" s="73"/>
      <c r="Q60" s="73"/>
      <c r="R60" s="69"/>
      <c r="S60" s="76"/>
      <c r="T60" s="73"/>
      <c r="U60" s="70"/>
      <c r="V60" s="69"/>
      <c r="W60" s="76"/>
      <c r="X60" s="73"/>
      <c r="Y60" s="73"/>
      <c r="Z60" s="69"/>
      <c r="AA60" s="76"/>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c r="T61" s="73"/>
      <c r="U61" s="70"/>
      <c r="V61" s="69"/>
      <c r="W61" s="76"/>
      <c r="X61" s="73"/>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6">SUM(F48:F61)</f>
        <v>317500</v>
      </c>
      <c r="G63" s="82">
        <f t="shared" si="6"/>
        <v>550000</v>
      </c>
      <c r="H63" s="72">
        <f t="shared" si="6"/>
        <v>275000</v>
      </c>
      <c r="I63" s="72">
        <f t="shared" si="6"/>
        <v>0</v>
      </c>
      <c r="J63" s="72">
        <f t="shared" si="6"/>
        <v>275000</v>
      </c>
      <c r="K63" s="85">
        <f t="shared" si="6"/>
        <v>0</v>
      </c>
      <c r="L63" s="72">
        <f t="shared" si="6"/>
        <v>0</v>
      </c>
      <c r="M63" s="72">
        <f t="shared" si="6"/>
        <v>0</v>
      </c>
      <c r="N63" s="72">
        <f t="shared" si="6"/>
        <v>0</v>
      </c>
      <c r="O63" s="85">
        <f t="shared" si="6"/>
        <v>0</v>
      </c>
      <c r="P63" s="72">
        <f t="shared" si="6"/>
        <v>0</v>
      </c>
      <c r="Q63" s="72">
        <f t="shared" si="6"/>
        <v>0</v>
      </c>
      <c r="R63" s="72">
        <f t="shared" si="6"/>
        <v>0</v>
      </c>
      <c r="S63" s="74">
        <f>SUM(S48:S61)</f>
        <v>0</v>
      </c>
      <c r="T63" s="74">
        <f t="shared" ref="T63:AD63" si="7">SUM(T48:T61)</f>
        <v>100000</v>
      </c>
      <c r="U63" s="74">
        <f t="shared" si="7"/>
        <v>0</v>
      </c>
      <c r="V63" s="74">
        <f t="shared" si="7"/>
        <v>0</v>
      </c>
      <c r="W63" s="74">
        <f t="shared" si="7"/>
        <v>0</v>
      </c>
      <c r="X63" s="74">
        <f t="shared" si="7"/>
        <v>100000</v>
      </c>
      <c r="Y63" s="74">
        <f t="shared" si="7"/>
        <v>0</v>
      </c>
      <c r="Z63" s="74">
        <f t="shared" si="7"/>
        <v>0</v>
      </c>
      <c r="AA63" s="74">
        <f t="shared" si="7"/>
        <v>0</v>
      </c>
      <c r="AB63" s="74">
        <f t="shared" si="7"/>
        <v>75000</v>
      </c>
      <c r="AC63" s="74">
        <f t="shared" si="7"/>
        <v>0</v>
      </c>
      <c r="AD63" s="74">
        <f t="shared" si="7"/>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AB48" sqref="AB48"/>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174</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0" x14ac:dyDescent="0.25">
      <c r="B48" s="129" t="s">
        <v>224</v>
      </c>
      <c r="C48" s="7" t="s">
        <v>0</v>
      </c>
      <c r="D48" s="9">
        <v>2500</v>
      </c>
      <c r="E48">
        <v>35</v>
      </c>
      <c r="F48" s="58">
        <f>D48*E48</f>
        <v>87500</v>
      </c>
      <c r="G48" s="146">
        <f>SUM(H48:J48)</f>
        <v>87500</v>
      </c>
      <c r="H48" s="147">
        <f>L48+P48+T48+X48+AB48</f>
        <v>0</v>
      </c>
      <c r="I48" s="147">
        <f>M48+Q48+U48+Y48+AC48</f>
        <v>0</v>
      </c>
      <c r="J48" s="148">
        <f>R48+V48+Z48+AD48</f>
        <v>87500</v>
      </c>
      <c r="K48" s="61"/>
      <c r="L48" s="55"/>
      <c r="M48" s="55"/>
      <c r="N48" s="69"/>
      <c r="O48" s="61">
        <f>SUM(P48:R48)</f>
        <v>0</v>
      </c>
      <c r="P48" s="55"/>
      <c r="Q48" s="55"/>
      <c r="R48" s="69"/>
      <c r="S48" s="61">
        <f>SUM(T48:V48)</f>
        <v>87500</v>
      </c>
      <c r="T48" s="55"/>
      <c r="U48" s="56"/>
      <c r="V48" s="69">
        <f>F48</f>
        <v>87500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180</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87500</v>
      </c>
      <c r="G63" s="150">
        <f t="shared" si="10"/>
        <v>87500</v>
      </c>
      <c r="H63" s="150">
        <f t="shared" si="10"/>
        <v>0</v>
      </c>
      <c r="I63" s="150">
        <f t="shared" si="10"/>
        <v>0</v>
      </c>
      <c r="J63" s="150">
        <f t="shared" si="10"/>
        <v>87500</v>
      </c>
      <c r="K63" s="66">
        <f t="shared" si="10"/>
        <v>0</v>
      </c>
      <c r="L63" s="66">
        <f t="shared" si="10"/>
        <v>0</v>
      </c>
      <c r="M63" s="66">
        <f t="shared" si="10"/>
        <v>0</v>
      </c>
      <c r="N63" s="66">
        <f t="shared" si="10"/>
        <v>0</v>
      </c>
      <c r="O63" s="67">
        <f t="shared" si="10"/>
        <v>0</v>
      </c>
      <c r="P63" s="68"/>
      <c r="Q63" s="68"/>
      <c r="R63" s="72">
        <f>SUM(R48:R62)</f>
        <v>0</v>
      </c>
      <c r="S63" s="72">
        <f t="shared" ref="S63:AD63" si="11">SUM(S48:S62)</f>
        <v>87500</v>
      </c>
      <c r="T63" s="72">
        <f t="shared" si="11"/>
        <v>0</v>
      </c>
      <c r="U63" s="72">
        <f t="shared" si="11"/>
        <v>0</v>
      </c>
      <c r="V63" s="72">
        <f t="shared" si="11"/>
        <v>87500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99"/>
  <sheetViews>
    <sheetView zoomScale="60" zoomScaleNormal="60" workbookViewId="0">
      <selection activeCell="E96" sqref="E96"/>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4.140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175</v>
      </c>
    </row>
    <row r="7" spans="2:4" x14ac:dyDescent="0.25">
      <c r="B7" s="1"/>
    </row>
    <row r="8" spans="2:4" x14ac:dyDescent="0.25">
      <c r="B8" t="s">
        <v>135</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203" t="s">
        <v>68</v>
      </c>
      <c r="H81" s="204"/>
      <c r="I81" s="204"/>
      <c r="J81" s="205"/>
      <c r="K81" s="185">
        <v>2021</v>
      </c>
      <c r="L81" s="186"/>
      <c r="M81" s="186"/>
      <c r="N81" s="187"/>
      <c r="O81" s="185">
        <v>2022</v>
      </c>
      <c r="P81" s="186"/>
      <c r="Q81" s="186"/>
      <c r="R81" s="187"/>
      <c r="S81" s="185">
        <v>2023</v>
      </c>
      <c r="T81" s="186"/>
      <c r="U81" s="186"/>
      <c r="V81" s="187"/>
      <c r="W81" s="185">
        <v>2024</v>
      </c>
      <c r="X81" s="186"/>
      <c r="Y81" s="186"/>
      <c r="Z81" s="187"/>
      <c r="AA81" s="185">
        <v>2025</v>
      </c>
      <c r="AB81" s="186"/>
      <c r="AC81" s="186"/>
      <c r="AD81" s="187"/>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232</v>
      </c>
      <c r="C84" s="7" t="s">
        <v>0</v>
      </c>
      <c r="D84" s="9">
        <v>2500</v>
      </c>
      <c r="E84">
        <v>20</v>
      </c>
      <c r="F84" s="58">
        <f>D84*E84</f>
        <v>50000</v>
      </c>
      <c r="G84" s="146">
        <f>SUM(H84:J84)</f>
        <v>50000</v>
      </c>
      <c r="H84" s="147">
        <f>L84+P84+T84+X84+AB84</f>
        <v>0</v>
      </c>
      <c r="I84" s="147">
        <f>M84+Q84+U84+Y84+AC84</f>
        <v>0</v>
      </c>
      <c r="J84" s="148">
        <f>R84+V84+Z84+AD84</f>
        <v>50000</v>
      </c>
      <c r="K84" s="61"/>
      <c r="L84" s="55"/>
      <c r="M84" s="55"/>
      <c r="N84" s="69"/>
      <c r="O84" s="61">
        <f>SUM(P84:R84)</f>
        <v>0</v>
      </c>
      <c r="P84" s="55"/>
      <c r="Q84" s="55"/>
      <c r="R84" s="69"/>
      <c r="S84" s="61">
        <f>SUM(T84:V84)</f>
        <v>50000</v>
      </c>
      <c r="T84" s="55"/>
      <c r="U84" s="56"/>
      <c r="V84" s="69">
        <f>F84</f>
        <v>50000</v>
      </c>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233</v>
      </c>
      <c r="C87" s="7" t="s">
        <v>0</v>
      </c>
      <c r="D87" s="9">
        <v>1500</v>
      </c>
      <c r="E87" s="52">
        <v>20</v>
      </c>
      <c r="F87" s="58">
        <f t="shared" si="0"/>
        <v>30000</v>
      </c>
      <c r="G87" s="146">
        <f t="shared" si="1"/>
        <v>30000</v>
      </c>
      <c r="H87" s="147">
        <f t="shared" si="2"/>
        <v>0</v>
      </c>
      <c r="I87" s="147">
        <f t="shared" si="2"/>
        <v>0</v>
      </c>
      <c r="J87" s="148">
        <f t="shared" si="3"/>
        <v>30000</v>
      </c>
      <c r="K87" s="61">
        <f t="shared" si="4"/>
        <v>0</v>
      </c>
      <c r="L87" s="55"/>
      <c r="M87" s="55"/>
      <c r="N87" s="69"/>
      <c r="O87" s="61">
        <f t="shared" si="8"/>
        <v>0</v>
      </c>
      <c r="P87" s="55"/>
      <c r="Q87" s="55"/>
      <c r="R87" s="69"/>
      <c r="S87" s="61">
        <f t="shared" si="5"/>
        <v>30000</v>
      </c>
      <c r="T87" s="55"/>
      <c r="U87" s="56"/>
      <c r="V87" s="69">
        <f>F87</f>
        <v>30000</v>
      </c>
      <c r="W87" s="61">
        <f t="shared" si="6"/>
        <v>0</v>
      </c>
      <c r="X87" s="55"/>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193</v>
      </c>
      <c r="C90" s="7" t="s">
        <v>105</v>
      </c>
      <c r="D90" s="9">
        <v>2500</v>
      </c>
      <c r="F90" s="58">
        <f t="shared" si="0"/>
        <v>0</v>
      </c>
      <c r="G90" s="146">
        <f t="shared" si="1"/>
        <v>0</v>
      </c>
      <c r="H90" s="147">
        <f t="shared" si="2"/>
        <v>0</v>
      </c>
      <c r="I90" s="147">
        <f t="shared" si="2"/>
        <v>0</v>
      </c>
      <c r="J90" s="148">
        <f t="shared" si="3"/>
        <v>0</v>
      </c>
      <c r="K90" s="61">
        <f t="shared" si="4"/>
        <v>0</v>
      </c>
      <c r="L90" s="55"/>
      <c r="M90" s="55"/>
      <c r="N90" s="63"/>
      <c r="O90" s="61">
        <f t="shared" si="8"/>
        <v>0</v>
      </c>
      <c r="P90" s="55"/>
      <c r="Q90" s="55"/>
      <c r="R90" s="69"/>
      <c r="S90" s="61">
        <f t="shared" si="5"/>
        <v>0</v>
      </c>
      <c r="T90" s="55"/>
      <c r="U90" s="56"/>
      <c r="V90" s="63">
        <f>D90*E90</f>
        <v>0</v>
      </c>
      <c r="W90" s="61">
        <f t="shared" si="6"/>
        <v>0</v>
      </c>
      <c r="X90" s="55"/>
      <c r="Y90" s="55"/>
      <c r="Z90" s="63"/>
      <c r="AA90" s="61">
        <f t="shared" si="7"/>
        <v>0</v>
      </c>
      <c r="AB90" s="55"/>
      <c r="AC90" s="55"/>
      <c r="AD90" s="63"/>
    </row>
    <row r="91" spans="2:30" x14ac:dyDescent="0.25">
      <c r="B91" s="4" t="s">
        <v>194</v>
      </c>
      <c r="C91" s="7" t="s">
        <v>34</v>
      </c>
      <c r="D91" s="9">
        <v>2500</v>
      </c>
      <c r="F91" s="58">
        <f t="shared" si="0"/>
        <v>0</v>
      </c>
      <c r="G91" s="146">
        <f t="shared" si="1"/>
        <v>0</v>
      </c>
      <c r="H91" s="147">
        <f t="shared" si="2"/>
        <v>0</v>
      </c>
      <c r="I91" s="147">
        <f t="shared" si="2"/>
        <v>0</v>
      </c>
      <c r="J91" s="148">
        <f t="shared" si="3"/>
        <v>0</v>
      </c>
      <c r="K91" s="61">
        <f t="shared" si="4"/>
        <v>0</v>
      </c>
      <c r="L91" s="55"/>
      <c r="M91" s="55"/>
      <c r="N91" s="63"/>
      <c r="O91" s="61">
        <f t="shared" si="8"/>
        <v>0</v>
      </c>
      <c r="P91" s="55"/>
      <c r="Q91" s="55"/>
      <c r="R91" s="69"/>
      <c r="S91" s="61">
        <f t="shared" si="5"/>
        <v>0</v>
      </c>
      <c r="T91" s="55"/>
      <c r="U91" s="56"/>
      <c r="V91" s="63">
        <f>D91*E91/2</f>
        <v>0</v>
      </c>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F93" s="58">
        <f>D93*E93</f>
        <v>0</v>
      </c>
      <c r="G93" s="146">
        <f t="shared" si="1"/>
        <v>0</v>
      </c>
      <c r="H93" s="147">
        <f t="shared" si="2"/>
        <v>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0</v>
      </c>
      <c r="X93" s="55"/>
      <c r="Y93" s="55"/>
      <c r="Z93" s="63"/>
      <c r="AA93" s="61">
        <f t="shared" si="7"/>
        <v>0</v>
      </c>
      <c r="AB93" s="55"/>
      <c r="AC93" s="55"/>
      <c r="AD93" s="63"/>
    </row>
    <row r="94" spans="2:30" x14ac:dyDescent="0.25">
      <c r="B94" s="4" t="s">
        <v>32</v>
      </c>
      <c r="C94" s="7" t="s">
        <v>35</v>
      </c>
      <c r="D94" s="19">
        <v>3225</v>
      </c>
      <c r="F94" s="58">
        <f>D94*E94</f>
        <v>0</v>
      </c>
      <c r="G94" s="146">
        <f t="shared" si="1"/>
        <v>0</v>
      </c>
      <c r="H94" s="147">
        <f t="shared" si="2"/>
        <v>0</v>
      </c>
      <c r="I94" s="147">
        <f t="shared" si="2"/>
        <v>0</v>
      </c>
      <c r="J94" s="148">
        <f t="shared" si="3"/>
        <v>0</v>
      </c>
      <c r="K94" s="61">
        <f t="shared" si="4"/>
        <v>0</v>
      </c>
      <c r="L94" s="55"/>
      <c r="M94" s="55"/>
      <c r="N94" s="63"/>
      <c r="O94" s="61"/>
      <c r="P94" s="55"/>
      <c r="Q94" s="55"/>
      <c r="R94" s="69"/>
      <c r="S94" s="61">
        <f t="shared" si="5"/>
        <v>0</v>
      </c>
      <c r="T94" s="55"/>
      <c r="U94" s="56"/>
      <c r="V94" s="63"/>
      <c r="W94" s="61">
        <f t="shared" si="6"/>
        <v>0</v>
      </c>
      <c r="X94" s="55"/>
      <c r="Y94" s="55"/>
      <c r="Z94" s="63"/>
      <c r="AA94" s="61">
        <f t="shared" si="7"/>
        <v>0</v>
      </c>
      <c r="AB94" s="55"/>
      <c r="AC94" s="55"/>
      <c r="AD94" s="63"/>
    </row>
    <row r="95" spans="2:30" x14ac:dyDescent="0.25">
      <c r="B95" s="4" t="s">
        <v>5</v>
      </c>
      <c r="C95" s="7" t="s">
        <v>35</v>
      </c>
      <c r="D95" s="19">
        <v>537.5</v>
      </c>
      <c r="F95" s="58">
        <f>D95*E95</f>
        <v>0</v>
      </c>
      <c r="G95" s="146">
        <f t="shared" si="1"/>
        <v>0</v>
      </c>
      <c r="H95" s="147">
        <f t="shared" si="2"/>
        <v>0</v>
      </c>
      <c r="I95" s="147">
        <f t="shared" si="2"/>
        <v>0</v>
      </c>
      <c r="J95" s="148">
        <f t="shared" si="3"/>
        <v>0</v>
      </c>
      <c r="K95" s="61">
        <f t="shared" si="4"/>
        <v>0</v>
      </c>
      <c r="L95" s="55"/>
      <c r="M95" s="55"/>
      <c r="N95" s="63"/>
      <c r="O95" s="61"/>
      <c r="P95" s="55"/>
      <c r="Q95" s="55"/>
      <c r="R95" s="69"/>
      <c r="S95" s="61">
        <f t="shared" si="5"/>
        <v>0</v>
      </c>
      <c r="T95" s="55"/>
      <c r="U95" s="56"/>
      <c r="V95" s="63"/>
      <c r="W95" s="61">
        <f t="shared" si="6"/>
        <v>0</v>
      </c>
      <c r="X95" s="55"/>
      <c r="Y95" s="55"/>
      <c r="Z95" s="63"/>
      <c r="AA95" s="61">
        <f t="shared" si="7"/>
        <v>0</v>
      </c>
      <c r="AB95" s="55"/>
      <c r="AC95" s="55"/>
      <c r="AD95" s="63"/>
    </row>
    <row r="96" spans="2:30" x14ac:dyDescent="0.25">
      <c r="B96" s="4" t="s">
        <v>30</v>
      </c>
      <c r="C96" s="7" t="s">
        <v>29</v>
      </c>
      <c r="D96" s="9">
        <v>40</v>
      </c>
      <c r="F96" s="58">
        <f>D96*E96</f>
        <v>0</v>
      </c>
      <c r="G96" s="146">
        <f t="shared" si="1"/>
        <v>0</v>
      </c>
      <c r="H96" s="147">
        <f t="shared" si="2"/>
        <v>0</v>
      </c>
      <c r="I96" s="147">
        <f t="shared" si="2"/>
        <v>0</v>
      </c>
      <c r="J96" s="148">
        <f t="shared" si="3"/>
        <v>0</v>
      </c>
      <c r="K96" s="61">
        <f t="shared" si="4"/>
        <v>0</v>
      </c>
      <c r="L96" s="55"/>
      <c r="M96" s="55"/>
      <c r="N96" s="63"/>
      <c r="O96" s="61"/>
      <c r="P96" s="55"/>
      <c r="Q96" s="55"/>
      <c r="R96" s="69"/>
      <c r="S96" s="61">
        <f t="shared" si="5"/>
        <v>0</v>
      </c>
      <c r="T96" s="55"/>
      <c r="U96" s="56"/>
      <c r="V96" s="63"/>
      <c r="W96" s="61">
        <f t="shared" si="6"/>
        <v>0</v>
      </c>
      <c r="X96" s="55"/>
      <c r="Y96" s="55"/>
      <c r="Z96" s="63"/>
      <c r="AA96" s="61">
        <f t="shared" si="7"/>
        <v>0</v>
      </c>
      <c r="AB96" s="55"/>
      <c r="AC96" s="55"/>
      <c r="AD96" s="63"/>
    </row>
    <row r="97" spans="2:30" x14ac:dyDescent="0.25">
      <c r="B97" s="4" t="s">
        <v>7</v>
      </c>
      <c r="C97" s="7" t="s">
        <v>29</v>
      </c>
      <c r="D97" s="9">
        <v>20</v>
      </c>
      <c r="E97">
        <f>E93</f>
        <v>0</v>
      </c>
      <c r="F97" s="58">
        <f>D97*E97</f>
        <v>0</v>
      </c>
      <c r="G97" s="146">
        <f t="shared" si="1"/>
        <v>0</v>
      </c>
      <c r="H97" s="147">
        <f t="shared" si="2"/>
        <v>0</v>
      </c>
      <c r="I97" s="147">
        <f t="shared" si="2"/>
        <v>0</v>
      </c>
      <c r="J97" s="148">
        <f t="shared" si="3"/>
        <v>0</v>
      </c>
      <c r="K97" s="61">
        <f t="shared" si="4"/>
        <v>0</v>
      </c>
      <c r="L97" s="55"/>
      <c r="M97" s="55"/>
      <c r="N97" s="63"/>
      <c r="O97" s="61"/>
      <c r="P97" s="55"/>
      <c r="Q97" s="55"/>
      <c r="R97" s="69"/>
      <c r="S97" s="61">
        <f t="shared" si="5"/>
        <v>0</v>
      </c>
      <c r="T97" s="55"/>
      <c r="U97" s="56"/>
      <c r="V97" s="63"/>
      <c r="W97" s="61">
        <f t="shared" si="6"/>
        <v>0</v>
      </c>
      <c r="X97" s="55"/>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80000</v>
      </c>
      <c r="G99" s="150">
        <f t="shared" si="10"/>
        <v>80000</v>
      </c>
      <c r="H99" s="150">
        <f t="shared" si="10"/>
        <v>0</v>
      </c>
      <c r="I99" s="150">
        <f t="shared" si="10"/>
        <v>0</v>
      </c>
      <c r="J99" s="150">
        <f t="shared" si="10"/>
        <v>80000</v>
      </c>
      <c r="K99" s="66">
        <f t="shared" si="10"/>
        <v>0</v>
      </c>
      <c r="L99" s="66">
        <f t="shared" si="10"/>
        <v>0</v>
      </c>
      <c r="M99" s="66">
        <f t="shared" si="10"/>
        <v>0</v>
      </c>
      <c r="N99" s="66">
        <f t="shared" si="10"/>
        <v>0</v>
      </c>
      <c r="O99" s="67">
        <f t="shared" si="10"/>
        <v>0</v>
      </c>
      <c r="P99" s="68"/>
      <c r="Q99" s="68"/>
      <c r="R99" s="72">
        <f>SUM(R84:R98)</f>
        <v>0</v>
      </c>
      <c r="S99" s="72">
        <f t="shared" ref="S99:AD99" si="11">SUM(S84:S98)</f>
        <v>80000</v>
      </c>
      <c r="T99" s="72">
        <f t="shared" si="11"/>
        <v>0</v>
      </c>
      <c r="U99" s="72">
        <f t="shared" si="11"/>
        <v>0</v>
      </c>
      <c r="V99" s="72">
        <f t="shared" si="11"/>
        <v>80000</v>
      </c>
      <c r="W99" s="72">
        <f t="shared" si="11"/>
        <v>0</v>
      </c>
      <c r="X99" s="72">
        <f t="shared" si="11"/>
        <v>0</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99"/>
  <sheetViews>
    <sheetView zoomScale="60" zoomScaleNormal="60" workbookViewId="0">
      <selection activeCell="B2" sqref="B2"/>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5.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t="s">
        <v>182</v>
      </c>
    </row>
    <row r="3" spans="2:4" x14ac:dyDescent="0.25">
      <c r="B3" t="s">
        <v>78</v>
      </c>
    </row>
    <row r="4" spans="2:4" x14ac:dyDescent="0.25">
      <c r="B4" t="s">
        <v>90</v>
      </c>
    </row>
    <row r="5" spans="2:4" x14ac:dyDescent="0.25">
      <c r="B5" t="s">
        <v>93</v>
      </c>
    </row>
    <row r="6" spans="2:4" x14ac:dyDescent="0.25">
      <c r="B6" s="125" t="s">
        <v>176</v>
      </c>
    </row>
    <row r="7" spans="2:4" x14ac:dyDescent="0.25">
      <c r="B7" s="1"/>
    </row>
    <row r="8" spans="2:4" x14ac:dyDescent="0.25">
      <c r="B8" t="s">
        <v>135</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203" t="s">
        <v>68</v>
      </c>
      <c r="H81" s="204"/>
      <c r="I81" s="204"/>
      <c r="J81" s="205"/>
      <c r="K81" s="185">
        <v>2021</v>
      </c>
      <c r="L81" s="186"/>
      <c r="M81" s="186"/>
      <c r="N81" s="187"/>
      <c r="O81" s="185">
        <v>2022</v>
      </c>
      <c r="P81" s="186"/>
      <c r="Q81" s="186"/>
      <c r="R81" s="187"/>
      <c r="S81" s="185">
        <v>2023</v>
      </c>
      <c r="T81" s="186"/>
      <c r="U81" s="186"/>
      <c r="V81" s="187"/>
      <c r="W81" s="185">
        <v>2024</v>
      </c>
      <c r="X81" s="186"/>
      <c r="Y81" s="186"/>
      <c r="Z81" s="187"/>
      <c r="AA81" s="185">
        <v>2025</v>
      </c>
      <c r="AB81" s="186"/>
      <c r="AC81" s="186"/>
      <c r="AD81" s="187"/>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191</v>
      </c>
      <c r="C84" s="7" t="s">
        <v>0</v>
      </c>
      <c r="D84" s="9">
        <v>2500</v>
      </c>
      <c r="E84">
        <v>35</v>
      </c>
      <c r="F84" s="58">
        <f>D84*E84</f>
        <v>87500</v>
      </c>
      <c r="G84" s="146">
        <f>SUM(H84:J84)</f>
        <v>35</v>
      </c>
      <c r="H84" s="147">
        <f>L84+P84+T84+X84+AB84</f>
        <v>35</v>
      </c>
      <c r="I84" s="147">
        <f>M84+Q84+U84+Y84+AC84</f>
        <v>0</v>
      </c>
      <c r="J84" s="148">
        <f>R84+V84+Z84+AD84</f>
        <v>0</v>
      </c>
      <c r="K84" s="61"/>
      <c r="L84" s="55"/>
      <c r="M84" s="55"/>
      <c r="N84" s="69"/>
      <c r="O84" s="61">
        <f>SUM(P84:R84)</f>
        <v>0</v>
      </c>
      <c r="P84" s="55"/>
      <c r="Q84" s="55"/>
      <c r="R84" s="69"/>
      <c r="S84" s="61">
        <f>SUM(T84:V84)</f>
        <v>35</v>
      </c>
      <c r="T84" s="55">
        <f>E84</f>
        <v>35</v>
      </c>
      <c r="U84" s="56"/>
      <c r="V84" s="63"/>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192</v>
      </c>
      <c r="C87" s="7" t="s">
        <v>0</v>
      </c>
      <c r="D87" s="9">
        <v>1000</v>
      </c>
      <c r="E87" s="52"/>
      <c r="F87" s="58">
        <f t="shared" si="0"/>
        <v>0</v>
      </c>
      <c r="G87" s="146">
        <f t="shared" si="1"/>
        <v>0</v>
      </c>
      <c r="H87" s="147">
        <f t="shared" si="2"/>
        <v>0</v>
      </c>
      <c r="I87" s="147">
        <f t="shared" si="2"/>
        <v>0</v>
      </c>
      <c r="J87" s="148">
        <f t="shared" si="3"/>
        <v>0</v>
      </c>
      <c r="K87" s="61">
        <f t="shared" si="4"/>
        <v>0</v>
      </c>
      <c r="L87" s="55"/>
      <c r="M87" s="55"/>
      <c r="N87" s="69"/>
      <c r="O87" s="61">
        <f t="shared" si="8"/>
        <v>0</v>
      </c>
      <c r="P87" s="55"/>
      <c r="Q87" s="55"/>
      <c r="R87" s="69"/>
      <c r="S87" s="61">
        <f t="shared" si="5"/>
        <v>0</v>
      </c>
      <c r="T87" s="55"/>
      <c r="U87" s="56"/>
      <c r="V87" s="63">
        <f>D87*E87/2</f>
        <v>0</v>
      </c>
      <c r="W87" s="61">
        <f t="shared" si="6"/>
        <v>0</v>
      </c>
      <c r="X87" s="55">
        <f>D87*E87/2</f>
        <v>0</v>
      </c>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193</v>
      </c>
      <c r="C90" s="7" t="s">
        <v>105</v>
      </c>
      <c r="D90" s="9">
        <v>2500</v>
      </c>
      <c r="F90" s="58">
        <f t="shared" si="0"/>
        <v>0</v>
      </c>
      <c r="G90" s="146">
        <f t="shared" si="1"/>
        <v>0</v>
      </c>
      <c r="H90" s="147">
        <f t="shared" si="2"/>
        <v>0</v>
      </c>
      <c r="I90" s="147">
        <f t="shared" si="2"/>
        <v>0</v>
      </c>
      <c r="J90" s="148">
        <f t="shared" si="3"/>
        <v>0</v>
      </c>
      <c r="K90" s="61">
        <f t="shared" si="4"/>
        <v>0</v>
      </c>
      <c r="L90" s="55"/>
      <c r="M90" s="55"/>
      <c r="N90" s="63"/>
      <c r="O90" s="61">
        <f t="shared" si="8"/>
        <v>0</v>
      </c>
      <c r="P90" s="55"/>
      <c r="Q90" s="55"/>
      <c r="R90" s="69"/>
      <c r="S90" s="61">
        <f t="shared" si="5"/>
        <v>0</v>
      </c>
      <c r="T90" s="55"/>
      <c r="U90" s="56"/>
      <c r="V90" s="63">
        <f>D90*E90</f>
        <v>0</v>
      </c>
      <c r="W90" s="61">
        <f t="shared" si="6"/>
        <v>0</v>
      </c>
      <c r="X90" s="55"/>
      <c r="Y90" s="55"/>
      <c r="Z90" s="63"/>
      <c r="AA90" s="61">
        <f t="shared" si="7"/>
        <v>0</v>
      </c>
      <c r="AB90" s="55"/>
      <c r="AC90" s="55"/>
      <c r="AD90" s="63"/>
    </row>
    <row r="91" spans="2:30" x14ac:dyDescent="0.25">
      <c r="B91" s="4" t="s">
        <v>194</v>
      </c>
      <c r="C91" s="7" t="s">
        <v>34</v>
      </c>
      <c r="D91" s="9">
        <v>2500</v>
      </c>
      <c r="F91" s="58">
        <f t="shared" si="0"/>
        <v>0</v>
      </c>
      <c r="G91" s="146">
        <f t="shared" si="1"/>
        <v>0</v>
      </c>
      <c r="H91" s="147">
        <f t="shared" si="2"/>
        <v>0</v>
      </c>
      <c r="I91" s="147">
        <f t="shared" si="2"/>
        <v>0</v>
      </c>
      <c r="J91" s="148">
        <f t="shared" si="3"/>
        <v>0</v>
      </c>
      <c r="K91" s="61">
        <f t="shared" si="4"/>
        <v>0</v>
      </c>
      <c r="L91" s="55"/>
      <c r="M91" s="55"/>
      <c r="N91" s="63"/>
      <c r="O91" s="61">
        <f t="shared" si="8"/>
        <v>0</v>
      </c>
      <c r="P91" s="55"/>
      <c r="Q91" s="55"/>
      <c r="R91" s="69"/>
      <c r="S91" s="61">
        <f t="shared" si="5"/>
        <v>0</v>
      </c>
      <c r="T91" s="55"/>
      <c r="U91" s="56"/>
      <c r="V91" s="63">
        <f>D91*E91/2</f>
        <v>0</v>
      </c>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F93" s="58">
        <f>D93*E93</f>
        <v>0</v>
      </c>
      <c r="G93" s="146">
        <f t="shared" si="1"/>
        <v>0</v>
      </c>
      <c r="H93" s="147">
        <f t="shared" si="2"/>
        <v>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0</v>
      </c>
      <c r="X93" s="55">
        <f>D93*E93</f>
        <v>0</v>
      </c>
      <c r="Y93" s="55"/>
      <c r="Z93" s="63"/>
      <c r="AA93" s="61">
        <f t="shared" si="7"/>
        <v>0</v>
      </c>
      <c r="AB93" s="55"/>
      <c r="AC93" s="55"/>
      <c r="AD93" s="63"/>
    </row>
    <row r="94" spans="2:30" x14ac:dyDescent="0.25">
      <c r="B94" s="4" t="s">
        <v>32</v>
      </c>
      <c r="C94" s="7" t="s">
        <v>35</v>
      </c>
      <c r="D94" s="19">
        <v>3225</v>
      </c>
      <c r="F94" s="58">
        <f>D94*E94</f>
        <v>0</v>
      </c>
      <c r="G94" s="146">
        <f t="shared" si="1"/>
        <v>0</v>
      </c>
      <c r="H94" s="147">
        <f t="shared" si="2"/>
        <v>0</v>
      </c>
      <c r="I94" s="147">
        <f t="shared" si="2"/>
        <v>0</v>
      </c>
      <c r="J94" s="148">
        <f t="shared" si="3"/>
        <v>0</v>
      </c>
      <c r="K94" s="61">
        <f t="shared" si="4"/>
        <v>0</v>
      </c>
      <c r="L94" s="55"/>
      <c r="M94" s="55"/>
      <c r="N94" s="63"/>
      <c r="O94" s="61"/>
      <c r="P94" s="55"/>
      <c r="Q94" s="55"/>
      <c r="R94" s="69"/>
      <c r="S94" s="61">
        <f t="shared" si="5"/>
        <v>0</v>
      </c>
      <c r="T94" s="55"/>
      <c r="U94" s="56"/>
      <c r="V94" s="63"/>
      <c r="W94" s="61">
        <f t="shared" si="6"/>
        <v>0</v>
      </c>
      <c r="X94" s="55">
        <f>D94*E94</f>
        <v>0</v>
      </c>
      <c r="Y94" s="55"/>
      <c r="Z94" s="63"/>
      <c r="AA94" s="61">
        <f t="shared" si="7"/>
        <v>0</v>
      </c>
      <c r="AB94" s="55"/>
      <c r="AC94" s="55"/>
      <c r="AD94" s="63"/>
    </row>
    <row r="95" spans="2:30" x14ac:dyDescent="0.25">
      <c r="B95" s="4" t="s">
        <v>5</v>
      </c>
      <c r="C95" s="7" t="s">
        <v>35</v>
      </c>
      <c r="D95" s="19">
        <v>537.5</v>
      </c>
      <c r="F95" s="58">
        <f>D95*E95</f>
        <v>0</v>
      </c>
      <c r="G95" s="146">
        <f t="shared" si="1"/>
        <v>0</v>
      </c>
      <c r="H95" s="147">
        <f t="shared" si="2"/>
        <v>0</v>
      </c>
      <c r="I95" s="147">
        <f t="shared" si="2"/>
        <v>0</v>
      </c>
      <c r="J95" s="148">
        <f t="shared" si="3"/>
        <v>0</v>
      </c>
      <c r="K95" s="61">
        <f t="shared" si="4"/>
        <v>0</v>
      </c>
      <c r="L95" s="55"/>
      <c r="M95" s="55"/>
      <c r="N95" s="63"/>
      <c r="O95" s="61"/>
      <c r="P95" s="55"/>
      <c r="Q95" s="55"/>
      <c r="R95" s="69"/>
      <c r="S95" s="61">
        <f t="shared" si="5"/>
        <v>0</v>
      </c>
      <c r="T95" s="55"/>
      <c r="U95" s="56"/>
      <c r="V95" s="63"/>
      <c r="W95" s="61">
        <f t="shared" si="6"/>
        <v>0</v>
      </c>
      <c r="X95" s="55">
        <f>D95*E95</f>
        <v>0</v>
      </c>
      <c r="Y95" s="55"/>
      <c r="Z95" s="63"/>
      <c r="AA95" s="61">
        <f t="shared" si="7"/>
        <v>0</v>
      </c>
      <c r="AB95" s="55"/>
      <c r="AC95" s="55"/>
      <c r="AD95" s="63"/>
    </row>
    <row r="96" spans="2:30" x14ac:dyDescent="0.25">
      <c r="B96" s="4" t="s">
        <v>30</v>
      </c>
      <c r="C96" s="7" t="s">
        <v>29</v>
      </c>
      <c r="D96" s="9">
        <v>40</v>
      </c>
      <c r="F96" s="58">
        <f>D96*E96</f>
        <v>0</v>
      </c>
      <c r="G96" s="146">
        <f t="shared" si="1"/>
        <v>0</v>
      </c>
      <c r="H96" s="147">
        <f t="shared" si="2"/>
        <v>0</v>
      </c>
      <c r="I96" s="147">
        <f t="shared" si="2"/>
        <v>0</v>
      </c>
      <c r="J96" s="148">
        <f t="shared" si="3"/>
        <v>0</v>
      </c>
      <c r="K96" s="61">
        <f t="shared" si="4"/>
        <v>0</v>
      </c>
      <c r="L96" s="55"/>
      <c r="M96" s="55"/>
      <c r="N96" s="63"/>
      <c r="O96" s="61"/>
      <c r="P96" s="55"/>
      <c r="Q96" s="55"/>
      <c r="R96" s="69"/>
      <c r="S96" s="61">
        <f t="shared" si="5"/>
        <v>0</v>
      </c>
      <c r="T96" s="55"/>
      <c r="U96" s="56"/>
      <c r="V96" s="63"/>
      <c r="W96" s="61">
        <f t="shared" si="6"/>
        <v>0</v>
      </c>
      <c r="X96" s="55">
        <f>D96*E96</f>
        <v>0</v>
      </c>
      <c r="Y96" s="55"/>
      <c r="Z96" s="63"/>
      <c r="AA96" s="61">
        <f t="shared" si="7"/>
        <v>0</v>
      </c>
      <c r="AB96" s="55"/>
      <c r="AC96" s="55"/>
      <c r="AD96" s="63"/>
    </row>
    <row r="97" spans="2:30" x14ac:dyDescent="0.25">
      <c r="B97" s="4" t="s">
        <v>7</v>
      </c>
      <c r="C97" s="7" t="s">
        <v>29</v>
      </c>
      <c r="D97" s="9">
        <v>20</v>
      </c>
      <c r="E97">
        <f>E93</f>
        <v>0</v>
      </c>
      <c r="F97" s="58">
        <f>D97*E97</f>
        <v>0</v>
      </c>
      <c r="G97" s="146">
        <f t="shared" si="1"/>
        <v>0</v>
      </c>
      <c r="H97" s="147">
        <f t="shared" si="2"/>
        <v>0</v>
      </c>
      <c r="I97" s="147">
        <f t="shared" si="2"/>
        <v>0</v>
      </c>
      <c r="J97" s="148">
        <f t="shared" si="3"/>
        <v>0</v>
      </c>
      <c r="K97" s="61">
        <f t="shared" si="4"/>
        <v>0</v>
      </c>
      <c r="L97" s="55"/>
      <c r="M97" s="55"/>
      <c r="N97" s="63"/>
      <c r="O97" s="61"/>
      <c r="P97" s="55"/>
      <c r="Q97" s="55"/>
      <c r="R97" s="69"/>
      <c r="S97" s="61">
        <f t="shared" si="5"/>
        <v>0</v>
      </c>
      <c r="T97" s="55"/>
      <c r="U97" s="56"/>
      <c r="V97" s="63"/>
      <c r="W97" s="61">
        <f t="shared" si="6"/>
        <v>0</v>
      </c>
      <c r="X97" s="55">
        <f>D97*E97</f>
        <v>0</v>
      </c>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87500</v>
      </c>
      <c r="G99" s="150">
        <f t="shared" si="10"/>
        <v>35</v>
      </c>
      <c r="H99" s="150">
        <f t="shared" si="10"/>
        <v>35</v>
      </c>
      <c r="I99" s="150">
        <f t="shared" si="10"/>
        <v>0</v>
      </c>
      <c r="J99" s="150">
        <f t="shared" si="10"/>
        <v>0</v>
      </c>
      <c r="K99" s="66">
        <f t="shared" si="10"/>
        <v>0</v>
      </c>
      <c r="L99" s="66">
        <f t="shared" si="10"/>
        <v>0</v>
      </c>
      <c r="M99" s="66">
        <f t="shared" si="10"/>
        <v>0</v>
      </c>
      <c r="N99" s="66">
        <f t="shared" si="10"/>
        <v>0</v>
      </c>
      <c r="O99" s="67">
        <f t="shared" si="10"/>
        <v>0</v>
      </c>
      <c r="P99" s="68"/>
      <c r="Q99" s="68"/>
      <c r="R99" s="72">
        <f>SUM(R84:R98)</f>
        <v>0</v>
      </c>
      <c r="S99" s="72">
        <f t="shared" ref="S99:AD99" si="11">SUM(S84:S98)</f>
        <v>35</v>
      </c>
      <c r="T99" s="72">
        <f t="shared" si="11"/>
        <v>35</v>
      </c>
      <c r="U99" s="72">
        <f t="shared" si="11"/>
        <v>0</v>
      </c>
      <c r="V99" s="72">
        <f t="shared" si="11"/>
        <v>0</v>
      </c>
      <c r="W99" s="72">
        <f t="shared" si="11"/>
        <v>0</v>
      </c>
      <c r="X99" s="72">
        <f t="shared" si="11"/>
        <v>0</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99"/>
  <sheetViews>
    <sheetView zoomScale="60" zoomScaleNormal="60" workbookViewId="0">
      <selection activeCell="Z91" sqref="Z9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177</v>
      </c>
    </row>
    <row r="7" spans="2:4" x14ac:dyDescent="0.25">
      <c r="B7" s="1"/>
    </row>
    <row r="8" spans="2:4" x14ac:dyDescent="0.25">
      <c r="B8" t="s">
        <v>135</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203" t="s">
        <v>68</v>
      </c>
      <c r="H81" s="204"/>
      <c r="I81" s="204"/>
      <c r="J81" s="205"/>
      <c r="K81" s="185">
        <v>2021</v>
      </c>
      <c r="L81" s="186"/>
      <c r="M81" s="186"/>
      <c r="N81" s="187"/>
      <c r="O81" s="185">
        <v>2022</v>
      </c>
      <c r="P81" s="186"/>
      <c r="Q81" s="186"/>
      <c r="R81" s="187"/>
      <c r="S81" s="185">
        <v>2023</v>
      </c>
      <c r="T81" s="186"/>
      <c r="U81" s="186"/>
      <c r="V81" s="187"/>
      <c r="W81" s="185">
        <v>2024</v>
      </c>
      <c r="X81" s="186"/>
      <c r="Y81" s="186"/>
      <c r="Z81" s="187"/>
      <c r="AA81" s="185">
        <v>2025</v>
      </c>
      <c r="AB81" s="186"/>
      <c r="AC81" s="186"/>
      <c r="AD81" s="187"/>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234</v>
      </c>
      <c r="C84" s="7" t="s">
        <v>0</v>
      </c>
      <c r="D84" s="9">
        <v>2500</v>
      </c>
      <c r="E84">
        <v>20</v>
      </c>
      <c r="F84" s="58">
        <f>D84*E84</f>
        <v>50000</v>
      </c>
      <c r="G84" s="146">
        <f>SUM(H84:J84)</f>
        <v>50000</v>
      </c>
      <c r="H84" s="147">
        <f>L84+P84+T84+X84+AB84</f>
        <v>0</v>
      </c>
      <c r="I84" s="147">
        <f>M84+Q84+U84+Y84+AC84</f>
        <v>0</v>
      </c>
      <c r="J84" s="148">
        <f>R84+V84+Z84+AD84</f>
        <v>50000</v>
      </c>
      <c r="K84" s="61"/>
      <c r="L84" s="55"/>
      <c r="M84" s="55"/>
      <c r="N84" s="69"/>
      <c r="O84" s="61">
        <f>SUM(P84:R84)</f>
        <v>0</v>
      </c>
      <c r="P84" s="55"/>
      <c r="Q84" s="55"/>
      <c r="R84" s="69"/>
      <c r="S84" s="61">
        <f>SUM(T84:V84)</f>
        <v>50000</v>
      </c>
      <c r="T84" s="55"/>
      <c r="U84" s="56"/>
      <c r="V84" s="69">
        <f>F84</f>
        <v>50000</v>
      </c>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235</v>
      </c>
      <c r="C87" s="7" t="s">
        <v>0</v>
      </c>
      <c r="D87" s="9">
        <v>2500</v>
      </c>
      <c r="E87" s="52">
        <v>15</v>
      </c>
      <c r="F87" s="58">
        <f t="shared" si="0"/>
        <v>37500</v>
      </c>
      <c r="G87" s="146">
        <f t="shared" si="1"/>
        <v>37500</v>
      </c>
      <c r="H87" s="147">
        <f t="shared" si="2"/>
        <v>0</v>
      </c>
      <c r="I87" s="147">
        <f t="shared" si="2"/>
        <v>0</v>
      </c>
      <c r="J87" s="148">
        <f t="shared" si="3"/>
        <v>37500</v>
      </c>
      <c r="K87" s="61">
        <f t="shared" si="4"/>
        <v>0</v>
      </c>
      <c r="L87" s="55"/>
      <c r="M87" s="55"/>
      <c r="N87" s="69"/>
      <c r="O87" s="61">
        <f t="shared" si="8"/>
        <v>0</v>
      </c>
      <c r="P87" s="55"/>
      <c r="Q87" s="55"/>
      <c r="R87" s="69"/>
      <c r="S87" s="61">
        <f t="shared" si="5"/>
        <v>37500</v>
      </c>
      <c r="T87" s="55"/>
      <c r="U87" s="56"/>
      <c r="V87" s="69">
        <f>F87</f>
        <v>37500</v>
      </c>
      <c r="W87" s="61">
        <f t="shared" si="6"/>
        <v>0</v>
      </c>
      <c r="X87" s="55"/>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193</v>
      </c>
      <c r="C90" s="7" t="s">
        <v>105</v>
      </c>
      <c r="D90" s="9">
        <v>2500</v>
      </c>
      <c r="E90">
        <v>15</v>
      </c>
      <c r="F90" s="58">
        <f t="shared" si="0"/>
        <v>37500</v>
      </c>
      <c r="G90" s="146">
        <f t="shared" si="1"/>
        <v>37500</v>
      </c>
      <c r="H90" s="147">
        <f t="shared" si="2"/>
        <v>0</v>
      </c>
      <c r="I90" s="147">
        <f t="shared" si="2"/>
        <v>0</v>
      </c>
      <c r="J90" s="148">
        <f t="shared" si="3"/>
        <v>37500</v>
      </c>
      <c r="K90" s="61">
        <f t="shared" si="4"/>
        <v>0</v>
      </c>
      <c r="L90" s="55"/>
      <c r="M90" s="55"/>
      <c r="N90" s="63"/>
      <c r="O90" s="61">
        <f t="shared" si="8"/>
        <v>0</v>
      </c>
      <c r="P90" s="55"/>
      <c r="Q90" s="55"/>
      <c r="R90" s="69"/>
      <c r="S90" s="61">
        <f t="shared" si="5"/>
        <v>37500</v>
      </c>
      <c r="T90" s="55"/>
      <c r="U90" s="56"/>
      <c r="V90" s="63">
        <f>D90*E90</f>
        <v>37500</v>
      </c>
      <c r="W90" s="61">
        <f t="shared" si="6"/>
        <v>0</v>
      </c>
      <c r="X90" s="55"/>
      <c r="Y90" s="55"/>
      <c r="Z90" s="63"/>
      <c r="AA90" s="61">
        <f t="shared" si="7"/>
        <v>0</v>
      </c>
      <c r="AB90" s="55"/>
      <c r="AC90" s="55"/>
      <c r="AD90" s="63"/>
    </row>
    <row r="91" spans="2:30" x14ac:dyDescent="0.25">
      <c r="B91" s="4" t="s">
        <v>194</v>
      </c>
      <c r="C91" s="7" t="s">
        <v>34</v>
      </c>
      <c r="D91" s="9">
        <v>2500</v>
      </c>
      <c r="E91">
        <v>10</v>
      </c>
      <c r="F91" s="58">
        <f t="shared" si="0"/>
        <v>25000</v>
      </c>
      <c r="G91" s="146">
        <f t="shared" si="1"/>
        <v>25000</v>
      </c>
      <c r="H91" s="147">
        <f t="shared" si="2"/>
        <v>25000</v>
      </c>
      <c r="I91" s="147">
        <f t="shared" si="2"/>
        <v>0</v>
      </c>
      <c r="J91" s="148">
        <f t="shared" si="3"/>
        <v>0</v>
      </c>
      <c r="K91" s="61">
        <f t="shared" si="4"/>
        <v>0</v>
      </c>
      <c r="L91" s="55"/>
      <c r="M91" s="55"/>
      <c r="N91" s="63"/>
      <c r="O91" s="61">
        <f t="shared" si="8"/>
        <v>0</v>
      </c>
      <c r="P91" s="55"/>
      <c r="Q91" s="55"/>
      <c r="R91" s="69"/>
      <c r="S91" s="61">
        <f t="shared" si="5"/>
        <v>25000</v>
      </c>
      <c r="T91" s="73">
        <f>F91</f>
        <v>25000</v>
      </c>
      <c r="U91" s="56"/>
      <c r="V91" s="63"/>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E93">
        <v>20</v>
      </c>
      <c r="F93" s="58">
        <f>D93*E93</f>
        <v>1000</v>
      </c>
      <c r="G93" s="146">
        <f t="shared" si="1"/>
        <v>1000</v>
      </c>
      <c r="H93" s="147">
        <f t="shared" si="2"/>
        <v>1000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1000</v>
      </c>
      <c r="X93" s="55">
        <f>D93*E93</f>
        <v>1000</v>
      </c>
      <c r="Y93" s="55"/>
      <c r="Z93" s="63"/>
      <c r="AA93" s="61">
        <f t="shared" si="7"/>
        <v>0</v>
      </c>
      <c r="AB93" s="55"/>
      <c r="AC93" s="55"/>
      <c r="AD93" s="63"/>
    </row>
    <row r="94" spans="2:30" x14ac:dyDescent="0.25">
      <c r="B94" s="4" t="s">
        <v>32</v>
      </c>
      <c r="C94" s="7" t="s">
        <v>35</v>
      </c>
      <c r="D94" s="19">
        <v>3225</v>
      </c>
      <c r="E94">
        <v>1</v>
      </c>
      <c r="F94" s="58">
        <f>D94*E94</f>
        <v>3225</v>
      </c>
      <c r="G94" s="146">
        <f t="shared" si="1"/>
        <v>3225</v>
      </c>
      <c r="H94" s="147">
        <f t="shared" si="2"/>
        <v>3225</v>
      </c>
      <c r="I94" s="147">
        <f t="shared" si="2"/>
        <v>0</v>
      </c>
      <c r="J94" s="148">
        <f t="shared" si="3"/>
        <v>0</v>
      </c>
      <c r="K94" s="61">
        <f t="shared" si="4"/>
        <v>0</v>
      </c>
      <c r="L94" s="55"/>
      <c r="M94" s="55"/>
      <c r="N94" s="63"/>
      <c r="O94" s="61"/>
      <c r="P94" s="55"/>
      <c r="Q94" s="55"/>
      <c r="R94" s="69"/>
      <c r="S94" s="61">
        <f t="shared" si="5"/>
        <v>0</v>
      </c>
      <c r="T94" s="55"/>
      <c r="U94" s="56"/>
      <c r="V94" s="63"/>
      <c r="W94" s="61">
        <f t="shared" si="6"/>
        <v>3225</v>
      </c>
      <c r="X94" s="55">
        <f>D94*E94</f>
        <v>3225</v>
      </c>
      <c r="Y94" s="55"/>
      <c r="Z94" s="63"/>
      <c r="AA94" s="61">
        <f t="shared" si="7"/>
        <v>0</v>
      </c>
      <c r="AB94" s="55"/>
      <c r="AC94" s="55"/>
      <c r="AD94" s="63"/>
    </row>
    <row r="95" spans="2:30" x14ac:dyDescent="0.25">
      <c r="B95" s="4" t="s">
        <v>5</v>
      </c>
      <c r="C95" s="7" t="s">
        <v>35</v>
      </c>
      <c r="D95" s="19">
        <v>537.5</v>
      </c>
      <c r="E95">
        <v>1</v>
      </c>
      <c r="F95" s="58">
        <f>D95*E95</f>
        <v>537.5</v>
      </c>
      <c r="G95" s="146">
        <f t="shared" si="1"/>
        <v>537.5</v>
      </c>
      <c r="H95" s="147">
        <f t="shared" si="2"/>
        <v>537.5</v>
      </c>
      <c r="I95" s="147">
        <f t="shared" si="2"/>
        <v>0</v>
      </c>
      <c r="J95" s="148">
        <f t="shared" si="3"/>
        <v>0</v>
      </c>
      <c r="K95" s="61">
        <f t="shared" si="4"/>
        <v>0</v>
      </c>
      <c r="L95" s="55"/>
      <c r="M95" s="55"/>
      <c r="N95" s="63"/>
      <c r="O95" s="61"/>
      <c r="P95" s="55"/>
      <c r="Q95" s="55"/>
      <c r="R95" s="69"/>
      <c r="S95" s="61">
        <f t="shared" si="5"/>
        <v>0</v>
      </c>
      <c r="T95" s="55"/>
      <c r="U95" s="56"/>
      <c r="V95" s="63"/>
      <c r="W95" s="61">
        <f t="shared" si="6"/>
        <v>537.5</v>
      </c>
      <c r="X95" s="55">
        <f>D95*E95</f>
        <v>537.5</v>
      </c>
      <c r="Y95" s="55"/>
      <c r="Z95" s="63"/>
      <c r="AA95" s="61">
        <f t="shared" si="7"/>
        <v>0</v>
      </c>
      <c r="AB95" s="55"/>
      <c r="AC95" s="55"/>
      <c r="AD95" s="63"/>
    </row>
    <row r="96" spans="2:30" x14ac:dyDescent="0.25">
      <c r="B96" s="4" t="s">
        <v>30</v>
      </c>
      <c r="C96" s="7" t="s">
        <v>29</v>
      </c>
      <c r="D96" s="9">
        <v>40</v>
      </c>
      <c r="E96">
        <v>1</v>
      </c>
      <c r="F96" s="58">
        <f>D96*E96</f>
        <v>40</v>
      </c>
      <c r="G96" s="146">
        <f t="shared" si="1"/>
        <v>40</v>
      </c>
      <c r="H96" s="147">
        <f t="shared" si="2"/>
        <v>40</v>
      </c>
      <c r="I96" s="147">
        <f t="shared" si="2"/>
        <v>0</v>
      </c>
      <c r="J96" s="148">
        <f t="shared" si="3"/>
        <v>0</v>
      </c>
      <c r="K96" s="61">
        <f t="shared" si="4"/>
        <v>0</v>
      </c>
      <c r="L96" s="55"/>
      <c r="M96" s="55"/>
      <c r="N96" s="63"/>
      <c r="O96" s="61"/>
      <c r="P96" s="55"/>
      <c r="Q96" s="55"/>
      <c r="R96" s="69"/>
      <c r="S96" s="61">
        <f t="shared" si="5"/>
        <v>0</v>
      </c>
      <c r="T96" s="55"/>
      <c r="U96" s="56"/>
      <c r="V96" s="63"/>
      <c r="W96" s="61">
        <f t="shared" si="6"/>
        <v>40</v>
      </c>
      <c r="X96" s="55">
        <f>D96*E96</f>
        <v>40</v>
      </c>
      <c r="Y96" s="55"/>
      <c r="Z96" s="63"/>
      <c r="AA96" s="61">
        <f t="shared" si="7"/>
        <v>0</v>
      </c>
      <c r="AB96" s="55"/>
      <c r="AC96" s="55"/>
      <c r="AD96" s="63"/>
    </row>
    <row r="97" spans="2:30" x14ac:dyDescent="0.25">
      <c r="B97" s="4" t="s">
        <v>7</v>
      </c>
      <c r="C97" s="7" t="s">
        <v>29</v>
      </c>
      <c r="D97" s="9">
        <v>20</v>
      </c>
      <c r="E97">
        <f>E93</f>
        <v>20</v>
      </c>
      <c r="F97" s="58">
        <f>D97*E97</f>
        <v>400</v>
      </c>
      <c r="G97" s="146">
        <f t="shared" si="1"/>
        <v>400</v>
      </c>
      <c r="H97" s="147">
        <f t="shared" si="2"/>
        <v>400</v>
      </c>
      <c r="I97" s="147">
        <f t="shared" si="2"/>
        <v>0</v>
      </c>
      <c r="J97" s="148">
        <f t="shared" si="3"/>
        <v>0</v>
      </c>
      <c r="K97" s="61">
        <f t="shared" si="4"/>
        <v>0</v>
      </c>
      <c r="L97" s="55"/>
      <c r="M97" s="55"/>
      <c r="N97" s="63"/>
      <c r="O97" s="61"/>
      <c r="P97" s="55"/>
      <c r="Q97" s="55"/>
      <c r="R97" s="69"/>
      <c r="S97" s="61">
        <f t="shared" si="5"/>
        <v>0</v>
      </c>
      <c r="T97" s="55"/>
      <c r="U97" s="56"/>
      <c r="V97" s="63"/>
      <c r="W97" s="61">
        <f t="shared" si="6"/>
        <v>400</v>
      </c>
      <c r="X97" s="55">
        <f>D97*E97</f>
        <v>400</v>
      </c>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155202.5</v>
      </c>
      <c r="G99" s="150">
        <f t="shared" si="10"/>
        <v>155202.5</v>
      </c>
      <c r="H99" s="150">
        <f t="shared" si="10"/>
        <v>30202.5</v>
      </c>
      <c r="I99" s="150">
        <f t="shared" si="10"/>
        <v>0</v>
      </c>
      <c r="J99" s="150">
        <f t="shared" si="10"/>
        <v>125000</v>
      </c>
      <c r="K99" s="66">
        <f t="shared" si="10"/>
        <v>0</v>
      </c>
      <c r="L99" s="66">
        <f t="shared" si="10"/>
        <v>0</v>
      </c>
      <c r="M99" s="66">
        <f t="shared" si="10"/>
        <v>0</v>
      </c>
      <c r="N99" s="66">
        <f t="shared" si="10"/>
        <v>0</v>
      </c>
      <c r="O99" s="67">
        <f t="shared" si="10"/>
        <v>0</v>
      </c>
      <c r="P99" s="68"/>
      <c r="Q99" s="68"/>
      <c r="R99" s="72">
        <f>SUM(R84:R98)</f>
        <v>0</v>
      </c>
      <c r="S99" s="72">
        <f t="shared" ref="S99:AD99" si="11">SUM(S84:S98)</f>
        <v>150000</v>
      </c>
      <c r="T99" s="72">
        <f t="shared" si="11"/>
        <v>25000</v>
      </c>
      <c r="U99" s="72">
        <f t="shared" si="11"/>
        <v>0</v>
      </c>
      <c r="V99" s="72">
        <f t="shared" si="11"/>
        <v>125000</v>
      </c>
      <c r="W99" s="72">
        <f t="shared" si="11"/>
        <v>5202.5</v>
      </c>
      <c r="X99" s="72">
        <f t="shared" si="11"/>
        <v>5202.5</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102"/>
  <sheetViews>
    <sheetView zoomScale="60" zoomScaleNormal="60" workbookViewId="0">
      <selection activeCell="T85" sqref="T85"/>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3"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row>
    <row r="3" spans="2:4" x14ac:dyDescent="0.25">
      <c r="B3" t="s">
        <v>78</v>
      </c>
    </row>
    <row r="4" spans="2:4" x14ac:dyDescent="0.25">
      <c r="B4" t="s">
        <v>90</v>
      </c>
    </row>
    <row r="5" spans="2:4" x14ac:dyDescent="0.25">
      <c r="B5" t="s">
        <v>93</v>
      </c>
    </row>
    <row r="6" spans="2:4" x14ac:dyDescent="0.25">
      <c r="B6" s="125" t="s">
        <v>178</v>
      </c>
    </row>
    <row r="7" spans="2:4" x14ac:dyDescent="0.25">
      <c r="B7" s="1"/>
    </row>
    <row r="8" spans="2:4" x14ac:dyDescent="0.25">
      <c r="B8" t="s">
        <v>135</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203" t="s">
        <v>68</v>
      </c>
      <c r="H81" s="204"/>
      <c r="I81" s="204"/>
      <c r="J81" s="205"/>
      <c r="K81" s="185">
        <v>2021</v>
      </c>
      <c r="L81" s="186"/>
      <c r="M81" s="186"/>
      <c r="N81" s="187"/>
      <c r="O81" s="185">
        <v>2022</v>
      </c>
      <c r="P81" s="186"/>
      <c r="Q81" s="186"/>
      <c r="R81" s="187"/>
      <c r="S81" s="185">
        <v>2023</v>
      </c>
      <c r="T81" s="186"/>
      <c r="U81" s="186"/>
      <c r="V81" s="187"/>
      <c r="W81" s="185">
        <v>2024</v>
      </c>
      <c r="X81" s="186"/>
      <c r="Y81" s="186"/>
      <c r="Z81" s="187"/>
      <c r="AA81" s="185">
        <v>2025</v>
      </c>
      <c r="AB81" s="186"/>
      <c r="AC81" s="186"/>
      <c r="AD81" s="187"/>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273</v>
      </c>
      <c r="C84" s="7" t="s">
        <v>0</v>
      </c>
      <c r="D84" s="9">
        <v>50</v>
      </c>
      <c r="E84">
        <f>3*20</f>
        <v>60</v>
      </c>
      <c r="F84" s="58">
        <f>D84*E84</f>
        <v>3000</v>
      </c>
      <c r="G84" s="146">
        <f>SUM(H84:J84)</f>
        <v>3000</v>
      </c>
      <c r="H84" s="147">
        <f>L84+P84+T84+X84+AB84</f>
        <v>3000</v>
      </c>
      <c r="I84" s="147">
        <f>M84+Q84+U84+Y84+AC84</f>
        <v>0</v>
      </c>
      <c r="J84" s="148">
        <f>R84+V84+Z84+AD84</f>
        <v>0</v>
      </c>
      <c r="K84" s="61"/>
      <c r="L84" s="55"/>
      <c r="M84" s="55"/>
      <c r="N84" s="69"/>
      <c r="O84" s="61">
        <f>SUM(P84:R84)</f>
        <v>0</v>
      </c>
      <c r="P84" s="55"/>
      <c r="Q84" s="55"/>
      <c r="R84" s="69"/>
      <c r="S84" s="61">
        <f>SUM(T84:V84)</f>
        <v>3000</v>
      </c>
      <c r="T84" s="73">
        <f>F84</f>
        <v>3000</v>
      </c>
      <c r="U84" s="56"/>
      <c r="V84" s="63"/>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192</v>
      </c>
      <c r="C87" s="7" t="s">
        <v>0</v>
      </c>
      <c r="D87" s="9">
        <v>1000</v>
      </c>
      <c r="E87" s="52"/>
      <c r="F87" s="58">
        <f t="shared" si="0"/>
        <v>0</v>
      </c>
      <c r="G87" s="146">
        <f t="shared" si="1"/>
        <v>0</v>
      </c>
      <c r="H87" s="147">
        <f t="shared" si="2"/>
        <v>0</v>
      </c>
      <c r="I87" s="147">
        <f t="shared" si="2"/>
        <v>0</v>
      </c>
      <c r="J87" s="148">
        <f t="shared" si="3"/>
        <v>0</v>
      </c>
      <c r="K87" s="61">
        <f t="shared" si="4"/>
        <v>0</v>
      </c>
      <c r="L87" s="55"/>
      <c r="M87" s="55"/>
      <c r="N87" s="69"/>
      <c r="O87" s="61">
        <f t="shared" si="8"/>
        <v>0</v>
      </c>
      <c r="P87" s="55"/>
      <c r="Q87" s="55"/>
      <c r="R87" s="69"/>
      <c r="S87" s="61">
        <f t="shared" si="5"/>
        <v>0</v>
      </c>
      <c r="T87" s="55"/>
      <c r="U87" s="56"/>
      <c r="V87" s="63">
        <f>D87*E87/2</f>
        <v>0</v>
      </c>
      <c r="W87" s="61">
        <f t="shared" si="6"/>
        <v>0</v>
      </c>
      <c r="X87" s="55">
        <f>D87*E87/2</f>
        <v>0</v>
      </c>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193</v>
      </c>
      <c r="C90" s="7" t="s">
        <v>105</v>
      </c>
      <c r="D90" s="9">
        <v>2500</v>
      </c>
      <c r="F90" s="58">
        <f t="shared" si="0"/>
        <v>0</v>
      </c>
      <c r="G90" s="146">
        <f t="shared" si="1"/>
        <v>0</v>
      </c>
      <c r="H90" s="147">
        <f t="shared" si="2"/>
        <v>0</v>
      </c>
      <c r="I90" s="147">
        <f t="shared" si="2"/>
        <v>0</v>
      </c>
      <c r="J90" s="148">
        <f t="shared" si="3"/>
        <v>0</v>
      </c>
      <c r="K90" s="61">
        <f t="shared" si="4"/>
        <v>0</v>
      </c>
      <c r="L90" s="55"/>
      <c r="M90" s="55"/>
      <c r="N90" s="63"/>
      <c r="O90" s="61">
        <f t="shared" si="8"/>
        <v>0</v>
      </c>
      <c r="P90" s="55"/>
      <c r="Q90" s="55"/>
      <c r="R90" s="69"/>
      <c r="S90" s="61">
        <f t="shared" si="5"/>
        <v>0</v>
      </c>
      <c r="T90" s="55"/>
      <c r="U90" s="56"/>
      <c r="V90" s="63">
        <f>D90*E90</f>
        <v>0</v>
      </c>
      <c r="W90" s="61">
        <f t="shared" si="6"/>
        <v>0</v>
      </c>
      <c r="X90" s="55"/>
      <c r="Y90" s="55"/>
      <c r="Z90" s="63"/>
      <c r="AA90" s="61">
        <f t="shared" si="7"/>
        <v>0</v>
      </c>
      <c r="AB90" s="55"/>
      <c r="AC90" s="55"/>
      <c r="AD90" s="63"/>
    </row>
    <row r="91" spans="2:30" x14ac:dyDescent="0.25">
      <c r="B91" s="4" t="s">
        <v>194</v>
      </c>
      <c r="C91" s="7" t="s">
        <v>34</v>
      </c>
      <c r="D91" s="9">
        <v>2500</v>
      </c>
      <c r="F91" s="58">
        <f t="shared" si="0"/>
        <v>0</v>
      </c>
      <c r="G91" s="146">
        <f t="shared" si="1"/>
        <v>0</v>
      </c>
      <c r="H91" s="147">
        <f t="shared" si="2"/>
        <v>0</v>
      </c>
      <c r="I91" s="147">
        <f t="shared" si="2"/>
        <v>0</v>
      </c>
      <c r="J91" s="148">
        <f t="shared" si="3"/>
        <v>0</v>
      </c>
      <c r="K91" s="61">
        <f t="shared" si="4"/>
        <v>0</v>
      </c>
      <c r="L91" s="55"/>
      <c r="M91" s="55"/>
      <c r="N91" s="63"/>
      <c r="O91" s="61">
        <f t="shared" si="8"/>
        <v>0</v>
      </c>
      <c r="P91" s="55"/>
      <c r="Q91" s="55"/>
      <c r="R91" s="69"/>
      <c r="S91" s="61">
        <f t="shared" si="5"/>
        <v>0</v>
      </c>
      <c r="T91" s="55"/>
      <c r="U91" s="56"/>
      <c r="V91" s="63">
        <f>D91*E91/2</f>
        <v>0</v>
      </c>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F93" s="58">
        <f>D93*E93</f>
        <v>0</v>
      </c>
      <c r="G93" s="146">
        <f t="shared" si="1"/>
        <v>0</v>
      </c>
      <c r="H93" s="147">
        <f t="shared" si="2"/>
        <v>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0</v>
      </c>
      <c r="X93" s="55">
        <f>D93*E93</f>
        <v>0</v>
      </c>
      <c r="Y93" s="55"/>
      <c r="Z93" s="63"/>
      <c r="AA93" s="61">
        <f t="shared" si="7"/>
        <v>0</v>
      </c>
      <c r="AB93" s="55"/>
      <c r="AC93" s="55"/>
      <c r="AD93" s="63"/>
    </row>
    <row r="94" spans="2:30" x14ac:dyDescent="0.25">
      <c r="B94" s="4" t="s">
        <v>32</v>
      </c>
      <c r="C94" s="7" t="s">
        <v>35</v>
      </c>
      <c r="D94" s="19">
        <v>3225</v>
      </c>
      <c r="F94" s="58">
        <f>D94*E94</f>
        <v>0</v>
      </c>
      <c r="G94" s="146">
        <f t="shared" si="1"/>
        <v>0</v>
      </c>
      <c r="H94" s="147">
        <f t="shared" si="2"/>
        <v>0</v>
      </c>
      <c r="I94" s="147">
        <f t="shared" si="2"/>
        <v>0</v>
      </c>
      <c r="J94" s="148">
        <f t="shared" si="3"/>
        <v>0</v>
      </c>
      <c r="K94" s="61">
        <f t="shared" si="4"/>
        <v>0</v>
      </c>
      <c r="L94" s="55"/>
      <c r="M94" s="55"/>
      <c r="N94" s="63"/>
      <c r="O94" s="61"/>
      <c r="P94" s="55"/>
      <c r="Q94" s="55"/>
      <c r="R94" s="69"/>
      <c r="S94" s="61">
        <f t="shared" si="5"/>
        <v>0</v>
      </c>
      <c r="T94" s="55"/>
      <c r="U94" s="56"/>
      <c r="V94" s="63"/>
      <c r="W94" s="61">
        <f t="shared" si="6"/>
        <v>0</v>
      </c>
      <c r="X94" s="55">
        <f>D94*E94</f>
        <v>0</v>
      </c>
      <c r="Y94" s="55"/>
      <c r="Z94" s="63"/>
      <c r="AA94" s="61">
        <f t="shared" si="7"/>
        <v>0</v>
      </c>
      <c r="AB94" s="55"/>
      <c r="AC94" s="55"/>
      <c r="AD94" s="63"/>
    </row>
    <row r="95" spans="2:30" x14ac:dyDescent="0.25">
      <c r="B95" s="4" t="s">
        <v>5</v>
      </c>
      <c r="C95" s="7" t="s">
        <v>35</v>
      </c>
      <c r="D95" s="19">
        <v>537.5</v>
      </c>
      <c r="F95" s="58">
        <f>D95*E95</f>
        <v>0</v>
      </c>
      <c r="G95" s="146">
        <f t="shared" si="1"/>
        <v>0</v>
      </c>
      <c r="H95" s="147">
        <f t="shared" si="2"/>
        <v>0</v>
      </c>
      <c r="I95" s="147">
        <f t="shared" si="2"/>
        <v>0</v>
      </c>
      <c r="J95" s="148">
        <f t="shared" si="3"/>
        <v>0</v>
      </c>
      <c r="K95" s="61">
        <f t="shared" si="4"/>
        <v>0</v>
      </c>
      <c r="L95" s="55"/>
      <c r="M95" s="55"/>
      <c r="N95" s="63"/>
      <c r="O95" s="61"/>
      <c r="P95" s="55"/>
      <c r="Q95" s="55"/>
      <c r="R95" s="69"/>
      <c r="S95" s="61">
        <f t="shared" si="5"/>
        <v>0</v>
      </c>
      <c r="T95" s="55"/>
      <c r="U95" s="56"/>
      <c r="V95" s="63"/>
      <c r="W95" s="61">
        <f t="shared" si="6"/>
        <v>0</v>
      </c>
      <c r="X95" s="55">
        <f>D95*E95</f>
        <v>0</v>
      </c>
      <c r="Y95" s="55"/>
      <c r="Z95" s="63"/>
      <c r="AA95" s="61">
        <f t="shared" si="7"/>
        <v>0</v>
      </c>
      <c r="AB95" s="55"/>
      <c r="AC95" s="55"/>
      <c r="AD95" s="63"/>
    </row>
    <row r="96" spans="2:30" x14ac:dyDescent="0.25">
      <c r="B96" s="4" t="s">
        <v>30</v>
      </c>
      <c r="C96" s="7" t="s">
        <v>29</v>
      </c>
      <c r="D96" s="9">
        <v>40</v>
      </c>
      <c r="F96" s="58">
        <f>D96*E96</f>
        <v>0</v>
      </c>
      <c r="G96" s="146">
        <f t="shared" si="1"/>
        <v>0</v>
      </c>
      <c r="H96" s="147">
        <f t="shared" si="2"/>
        <v>0</v>
      </c>
      <c r="I96" s="147">
        <f t="shared" si="2"/>
        <v>0</v>
      </c>
      <c r="J96" s="148">
        <f t="shared" si="3"/>
        <v>0</v>
      </c>
      <c r="K96" s="61">
        <f t="shared" si="4"/>
        <v>0</v>
      </c>
      <c r="L96" s="55"/>
      <c r="M96" s="55"/>
      <c r="N96" s="63"/>
      <c r="O96" s="61"/>
      <c r="P96" s="55"/>
      <c r="Q96" s="55"/>
      <c r="R96" s="69"/>
      <c r="S96" s="61">
        <f t="shared" si="5"/>
        <v>0</v>
      </c>
      <c r="T96" s="55"/>
      <c r="U96" s="56"/>
      <c r="V96" s="63"/>
      <c r="W96" s="61">
        <f t="shared" si="6"/>
        <v>0</v>
      </c>
      <c r="X96" s="55">
        <f>D96*E96</f>
        <v>0</v>
      </c>
      <c r="Y96" s="55"/>
      <c r="Z96" s="63"/>
      <c r="AA96" s="61">
        <f t="shared" si="7"/>
        <v>0</v>
      </c>
      <c r="AB96" s="55"/>
      <c r="AC96" s="55"/>
      <c r="AD96" s="63"/>
    </row>
    <row r="97" spans="2:30" x14ac:dyDescent="0.25">
      <c r="B97" s="4" t="s">
        <v>7</v>
      </c>
      <c r="C97" s="7" t="s">
        <v>29</v>
      </c>
      <c r="D97" s="9">
        <v>20</v>
      </c>
      <c r="E97">
        <f>E93</f>
        <v>0</v>
      </c>
      <c r="F97" s="58">
        <f>D97*E97</f>
        <v>0</v>
      </c>
      <c r="G97" s="146">
        <f t="shared" si="1"/>
        <v>0</v>
      </c>
      <c r="H97" s="147">
        <f t="shared" si="2"/>
        <v>0</v>
      </c>
      <c r="I97" s="147">
        <f t="shared" si="2"/>
        <v>0</v>
      </c>
      <c r="J97" s="148">
        <f t="shared" si="3"/>
        <v>0</v>
      </c>
      <c r="K97" s="61">
        <f t="shared" si="4"/>
        <v>0</v>
      </c>
      <c r="L97" s="55"/>
      <c r="M97" s="55"/>
      <c r="N97" s="63"/>
      <c r="O97" s="61"/>
      <c r="P97" s="55"/>
      <c r="Q97" s="55"/>
      <c r="R97" s="69"/>
      <c r="S97" s="61">
        <f t="shared" si="5"/>
        <v>0</v>
      </c>
      <c r="T97" s="55"/>
      <c r="U97" s="56"/>
      <c r="V97" s="63"/>
      <c r="W97" s="61">
        <f t="shared" si="6"/>
        <v>0</v>
      </c>
      <c r="X97" s="55">
        <f>D97*E97</f>
        <v>0</v>
      </c>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3000</v>
      </c>
      <c r="G99" s="150">
        <f t="shared" si="10"/>
        <v>3000</v>
      </c>
      <c r="H99" s="150">
        <f t="shared" si="10"/>
        <v>3000</v>
      </c>
      <c r="I99" s="150">
        <f t="shared" si="10"/>
        <v>0</v>
      </c>
      <c r="J99" s="150">
        <f t="shared" si="10"/>
        <v>0</v>
      </c>
      <c r="K99" s="66">
        <f t="shared" si="10"/>
        <v>0</v>
      </c>
      <c r="L99" s="66">
        <f t="shared" si="10"/>
        <v>0</v>
      </c>
      <c r="M99" s="66">
        <f t="shared" si="10"/>
        <v>0</v>
      </c>
      <c r="N99" s="66">
        <f t="shared" si="10"/>
        <v>0</v>
      </c>
      <c r="O99" s="67">
        <f t="shared" si="10"/>
        <v>0</v>
      </c>
      <c r="P99" s="68"/>
      <c r="Q99" s="68"/>
      <c r="R99" s="72">
        <f>SUM(R84:R98)</f>
        <v>0</v>
      </c>
      <c r="S99" s="72">
        <f t="shared" ref="S99:AD99" si="11">SUM(S84:S98)</f>
        <v>3000</v>
      </c>
      <c r="T99" s="72">
        <f t="shared" si="11"/>
        <v>3000</v>
      </c>
      <c r="U99" s="72">
        <f t="shared" si="11"/>
        <v>0</v>
      </c>
      <c r="V99" s="72">
        <f t="shared" si="11"/>
        <v>0</v>
      </c>
      <c r="W99" s="72">
        <f t="shared" si="11"/>
        <v>0</v>
      </c>
      <c r="X99" s="72">
        <f t="shared" si="11"/>
        <v>0</v>
      </c>
      <c r="Y99" s="72">
        <f t="shared" si="11"/>
        <v>0</v>
      </c>
      <c r="Z99" s="72">
        <f t="shared" si="11"/>
        <v>0</v>
      </c>
      <c r="AA99" s="72">
        <f t="shared" si="11"/>
        <v>0</v>
      </c>
      <c r="AB99" s="72">
        <f t="shared" si="11"/>
        <v>0</v>
      </c>
      <c r="AC99" s="72">
        <f t="shared" si="11"/>
        <v>0</v>
      </c>
      <c r="AD99" s="72">
        <f t="shared" si="11"/>
        <v>0</v>
      </c>
    </row>
    <row r="102" spans="2:30" x14ac:dyDescent="0.25">
      <c r="B102" t="s">
        <v>267</v>
      </c>
    </row>
  </sheetData>
  <mergeCells count="6">
    <mergeCell ref="AA81:AD81"/>
    <mergeCell ref="G81:J81"/>
    <mergeCell ref="K81:N81"/>
    <mergeCell ref="O81:R81"/>
    <mergeCell ref="S81:V81"/>
    <mergeCell ref="W81:Z8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F75" sqref="F75"/>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5.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179</v>
      </c>
    </row>
    <row r="7" spans="2:4" x14ac:dyDescent="0.25">
      <c r="B7" s="1"/>
    </row>
    <row r="8" spans="2:4" x14ac:dyDescent="0.25">
      <c r="B8" t="s">
        <v>135</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191</v>
      </c>
      <c r="C48" s="7" t="s">
        <v>0</v>
      </c>
      <c r="D48" s="9">
        <v>2500</v>
      </c>
      <c r="E48">
        <v>20</v>
      </c>
      <c r="F48" s="58">
        <f>D48*E48</f>
        <v>50000</v>
      </c>
      <c r="G48" s="146">
        <f>SUM(H48:J48)</f>
        <v>50000</v>
      </c>
      <c r="H48" s="147">
        <f>L48+P48+T48+X48+AB48</f>
        <v>50000</v>
      </c>
      <c r="I48" s="147">
        <f>M48+Q48+U48+Y48+AC48</f>
        <v>0</v>
      </c>
      <c r="J48" s="148">
        <f>R48+V48+Z48+AD48</f>
        <v>0</v>
      </c>
      <c r="K48" s="61"/>
      <c r="L48" s="55"/>
      <c r="M48" s="55"/>
      <c r="N48" s="69"/>
      <c r="O48" s="61">
        <f>SUM(P48:R48)</f>
        <v>0</v>
      </c>
      <c r="P48" s="55"/>
      <c r="Q48" s="55"/>
      <c r="R48" s="69"/>
      <c r="S48" s="61">
        <f>SUM(T48:V48)</f>
        <v>50000</v>
      </c>
      <c r="T48" s="73">
        <f>F48</f>
        <v>50000</v>
      </c>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6" si="9">F50</f>
        <v>0</v>
      </c>
      <c r="S50" s="61">
        <f t="shared" si="5"/>
        <v>0</v>
      </c>
      <c r="T50" s="55"/>
      <c r="U50" s="56"/>
      <c r="V50" s="63"/>
      <c r="W50" s="61">
        <f t="shared" si="6"/>
        <v>0</v>
      </c>
      <c r="X50" s="55"/>
      <c r="Y50" s="55"/>
      <c r="Z50" s="63"/>
      <c r="AA50" s="61">
        <f t="shared" si="7"/>
        <v>0</v>
      </c>
      <c r="AB50" s="55"/>
      <c r="AC50" s="55"/>
      <c r="AD50" s="63"/>
    </row>
    <row r="51" spans="2:30" x14ac:dyDescent="0.25">
      <c r="B51" s="4" t="s">
        <v>192</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D51*E51/2</f>
        <v>0</v>
      </c>
      <c r="W51" s="61">
        <f t="shared" si="6"/>
        <v>0</v>
      </c>
      <c r="X51" s="55">
        <f>D51*E51/2</f>
        <v>0</v>
      </c>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193</v>
      </c>
      <c r="C54" s="7" t="s">
        <v>105</v>
      </c>
      <c r="D54" s="9">
        <v>2500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f>D54*E54</f>
        <v>0</v>
      </c>
      <c r="W54" s="61">
        <f t="shared" si="6"/>
        <v>0</v>
      </c>
      <c r="X54" s="55"/>
      <c r="Y54" s="55"/>
      <c r="Z54" s="63"/>
      <c r="AA54" s="61">
        <f t="shared" si="7"/>
        <v>0</v>
      </c>
      <c r="AB54" s="55"/>
      <c r="AC54" s="55"/>
      <c r="AD54" s="63"/>
    </row>
    <row r="55" spans="2:30" x14ac:dyDescent="0.25">
      <c r="B55" s="4" t="s">
        <v>194</v>
      </c>
      <c r="C55" s="7" t="s">
        <v>34</v>
      </c>
      <c r="D55" s="9">
        <v>2500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55"/>
      <c r="U55" s="56"/>
      <c r="V55" s="63">
        <f>D55*E55/2</f>
        <v>0</v>
      </c>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v>50</v>
      </c>
      <c r="F57" s="58">
        <f>D57*E57</f>
        <v>0</v>
      </c>
      <c r="G57" s="146">
        <f t="shared" si="1"/>
        <v>0</v>
      </c>
      <c r="H57" s="147">
        <f t="shared" si="2"/>
        <v>0</v>
      </c>
      <c r="I57" s="147">
        <f t="shared" si="2"/>
        <v>0</v>
      </c>
      <c r="J57" s="148">
        <f t="shared" si="3"/>
        <v>0</v>
      </c>
      <c r="K57" s="61">
        <f t="shared" si="4"/>
        <v>0</v>
      </c>
      <c r="L57" s="55"/>
      <c r="M57" s="55"/>
      <c r="N57" s="63"/>
      <c r="O57" s="61">
        <f t="shared" si="8"/>
        <v>0</v>
      </c>
      <c r="P57" s="55"/>
      <c r="Q57" s="55"/>
      <c r="R57" s="69"/>
      <c r="S57" s="61">
        <f t="shared" si="5"/>
        <v>0</v>
      </c>
      <c r="T57" s="55"/>
      <c r="U57" s="56"/>
      <c r="V57" s="63"/>
      <c r="W57" s="61">
        <f t="shared" si="6"/>
        <v>0</v>
      </c>
      <c r="X57" s="55">
        <f>D57*E57</f>
        <v>0</v>
      </c>
      <c r="Y57" s="55"/>
      <c r="Z57" s="63"/>
      <c r="AA57" s="61">
        <f t="shared" si="7"/>
        <v>0</v>
      </c>
      <c r="AB57" s="55"/>
      <c r="AC57" s="55"/>
      <c r="AD57" s="63"/>
    </row>
    <row r="58" spans="2:30" x14ac:dyDescent="0.25">
      <c r="B58" s="4" t="s">
        <v>32</v>
      </c>
      <c r="C58" s="7" t="s">
        <v>35</v>
      </c>
      <c r="D58" s="19">
        <v>3225</v>
      </c>
      <c r="F58" s="58">
        <f>D58*E58</f>
        <v>0</v>
      </c>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f>D58*E58</f>
        <v>0</v>
      </c>
      <c r="Y58" s="55"/>
      <c r="Z58" s="63"/>
      <c r="AA58" s="61">
        <f t="shared" si="7"/>
        <v>0</v>
      </c>
      <c r="AB58" s="55"/>
      <c r="AC58" s="55"/>
      <c r="AD58" s="63"/>
    </row>
    <row r="59" spans="2:30" x14ac:dyDescent="0.25">
      <c r="B59" s="4" t="s">
        <v>5</v>
      </c>
      <c r="C59" s="7" t="s">
        <v>35</v>
      </c>
      <c r="D59" s="19">
        <v>537.5</v>
      </c>
      <c r="F59" s="58">
        <f>D59*E59</f>
        <v>0</v>
      </c>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f>D59*E59</f>
        <v>0</v>
      </c>
      <c r="Y59" s="55"/>
      <c r="Z59" s="63"/>
      <c r="AA59" s="61">
        <f t="shared" si="7"/>
        <v>0</v>
      </c>
      <c r="AB59" s="55"/>
      <c r="AC59" s="55"/>
      <c r="AD59" s="63"/>
    </row>
    <row r="60" spans="2:30" x14ac:dyDescent="0.25">
      <c r="B60" s="4" t="s">
        <v>30</v>
      </c>
      <c r="C60" s="7" t="s">
        <v>29</v>
      </c>
      <c r="D60" s="9">
        <v>40</v>
      </c>
      <c r="F60" s="58">
        <f>D60*E60</f>
        <v>0</v>
      </c>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f>D60*E60</f>
        <v>0</v>
      </c>
      <c r="Y60" s="55"/>
      <c r="Z60" s="63"/>
      <c r="AA60" s="61">
        <f t="shared" si="7"/>
        <v>0</v>
      </c>
      <c r="AB60" s="55"/>
      <c r="AC60" s="55"/>
      <c r="AD60" s="63"/>
    </row>
    <row r="61" spans="2:30" x14ac:dyDescent="0.25">
      <c r="B61" s="4" t="s">
        <v>7</v>
      </c>
      <c r="C61" s="7" t="s">
        <v>29</v>
      </c>
      <c r="D61" s="9">
        <v>20</v>
      </c>
      <c r="E61">
        <f>E57</f>
        <v>0</v>
      </c>
      <c r="F61" s="58">
        <f>D61*E61</f>
        <v>0</v>
      </c>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f>D61*E61</f>
        <v>0</v>
      </c>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50000</v>
      </c>
      <c r="G63" s="150">
        <f t="shared" si="10"/>
        <v>50000</v>
      </c>
      <c r="H63" s="150">
        <f t="shared" si="10"/>
        <v>50000</v>
      </c>
      <c r="I63" s="150">
        <f t="shared" si="10"/>
        <v>0</v>
      </c>
      <c r="J63" s="150">
        <f t="shared" si="10"/>
        <v>0</v>
      </c>
      <c r="K63" s="66">
        <f t="shared" si="10"/>
        <v>0</v>
      </c>
      <c r="L63" s="66">
        <f t="shared" si="10"/>
        <v>0</v>
      </c>
      <c r="M63" s="66">
        <f t="shared" si="10"/>
        <v>0</v>
      </c>
      <c r="N63" s="66">
        <f t="shared" si="10"/>
        <v>0</v>
      </c>
      <c r="O63" s="67">
        <f t="shared" si="10"/>
        <v>0</v>
      </c>
      <c r="P63" s="68"/>
      <c r="Q63" s="68"/>
      <c r="R63" s="72">
        <f>SUM(R48:R62)</f>
        <v>0</v>
      </c>
      <c r="S63" s="72">
        <f t="shared" ref="S63:AD63" si="11">SUM(S48:S62)</f>
        <v>50000</v>
      </c>
      <c r="T63" s="72">
        <f t="shared" si="11"/>
        <v>50000</v>
      </c>
      <c r="U63" s="72">
        <f t="shared" si="11"/>
        <v>0</v>
      </c>
      <c r="V63" s="72">
        <f t="shared" si="11"/>
        <v>0</v>
      </c>
      <c r="W63" s="72">
        <f t="shared" si="11"/>
        <v>0</v>
      </c>
      <c r="X63" s="72">
        <f t="shared" si="11"/>
        <v>0</v>
      </c>
      <c r="Y63" s="72">
        <f t="shared" si="11"/>
        <v>0</v>
      </c>
      <c r="Z63" s="72">
        <f t="shared" si="11"/>
        <v>0</v>
      </c>
      <c r="AA63" s="72">
        <f t="shared" si="11"/>
        <v>0</v>
      </c>
      <c r="AB63" s="72">
        <f t="shared" si="11"/>
        <v>0</v>
      </c>
      <c r="AC63" s="72">
        <f t="shared" si="11"/>
        <v>0</v>
      </c>
      <c r="AD63" s="72">
        <f t="shared" si="11"/>
        <v>0</v>
      </c>
    </row>
    <row r="66" spans="2:6" x14ac:dyDescent="0.25">
      <c r="B66" t="s">
        <v>268</v>
      </c>
    </row>
    <row r="67" spans="2:6" x14ac:dyDescent="0.25">
      <c r="B67" t="s">
        <v>269</v>
      </c>
      <c r="F67" s="16"/>
    </row>
    <row r="68" spans="2:6" x14ac:dyDescent="0.25">
      <c r="F68" s="16"/>
    </row>
    <row r="69" spans="2: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C44"/>
  <sheetViews>
    <sheetView topLeftCell="A4" zoomScale="80" zoomScaleNormal="80" workbookViewId="0">
      <selection activeCell="M41" sqref="M41"/>
    </sheetView>
  </sheetViews>
  <sheetFormatPr defaultRowHeight="15" x14ac:dyDescent="0.25"/>
  <cols>
    <col min="2" max="2" width="45.42578125" customWidth="1"/>
  </cols>
  <sheetData>
    <row r="2" spans="2:3" x14ac:dyDescent="0.25">
      <c r="B2" s="21" t="s">
        <v>63</v>
      </c>
      <c r="C2" s="23">
        <v>21.5</v>
      </c>
    </row>
    <row r="3" spans="2:3" x14ac:dyDescent="0.25">
      <c r="B3" s="21" t="s">
        <v>64</v>
      </c>
      <c r="C3" s="23">
        <v>20</v>
      </c>
    </row>
    <row r="4" spans="2:3" x14ac:dyDescent="0.25">
      <c r="B4" s="21"/>
      <c r="C4" s="23"/>
    </row>
    <row r="5" spans="2:3" x14ac:dyDescent="0.25">
      <c r="B5" s="21" t="s">
        <v>41</v>
      </c>
      <c r="C5" s="24">
        <v>150</v>
      </c>
    </row>
    <row r="6" spans="2:3" x14ac:dyDescent="0.25">
      <c r="B6" s="21" t="s">
        <v>42</v>
      </c>
      <c r="C6" s="24">
        <v>400</v>
      </c>
    </row>
    <row r="7" spans="2:3" x14ac:dyDescent="0.25">
      <c r="B7" s="21" t="s">
        <v>47</v>
      </c>
      <c r="C7" s="21">
        <v>1500</v>
      </c>
    </row>
    <row r="8" spans="2:3" x14ac:dyDescent="0.25">
      <c r="B8" s="21" t="s">
        <v>48</v>
      </c>
      <c r="C8" s="21">
        <v>100</v>
      </c>
    </row>
    <row r="9" spans="2:3" x14ac:dyDescent="0.25">
      <c r="B9" s="21" t="s">
        <v>3</v>
      </c>
      <c r="C9" s="21">
        <v>50</v>
      </c>
    </row>
    <row r="10" spans="2:3" x14ac:dyDescent="0.25">
      <c r="B10" s="21" t="s">
        <v>43</v>
      </c>
      <c r="C10" s="21">
        <v>300</v>
      </c>
    </row>
    <row r="11" spans="2:3" x14ac:dyDescent="0.25">
      <c r="B11" s="21" t="s">
        <v>44</v>
      </c>
      <c r="C11" s="21">
        <v>150</v>
      </c>
    </row>
    <row r="12" spans="2:3" x14ac:dyDescent="0.25">
      <c r="B12" s="21" t="s">
        <v>45</v>
      </c>
      <c r="C12" s="21">
        <v>25</v>
      </c>
    </row>
    <row r="13" spans="2:3" x14ac:dyDescent="0.25">
      <c r="B13" s="21" t="s">
        <v>49</v>
      </c>
      <c r="C13" s="24">
        <v>30</v>
      </c>
    </row>
    <row r="14" spans="2:3" x14ac:dyDescent="0.25">
      <c r="B14" s="4"/>
      <c r="C14" s="7"/>
    </row>
    <row r="15" spans="2:3" x14ac:dyDescent="0.25">
      <c r="B15" s="21" t="s">
        <v>51</v>
      </c>
      <c r="C15" s="24">
        <v>10000</v>
      </c>
    </row>
    <row r="16" spans="2:3" x14ac:dyDescent="0.25">
      <c r="B16" s="21" t="s">
        <v>52</v>
      </c>
      <c r="C16" s="24">
        <v>200</v>
      </c>
    </row>
    <row r="17" spans="2:3" x14ac:dyDescent="0.25">
      <c r="B17" s="21" t="s">
        <v>53</v>
      </c>
      <c r="C17" s="24">
        <f>C16/10</f>
        <v>20</v>
      </c>
    </row>
    <row r="18" spans="2:3" x14ac:dyDescent="0.25">
      <c r="B18" s="21" t="s">
        <v>54</v>
      </c>
      <c r="C18" s="24">
        <f>(20+30)/2</f>
        <v>25</v>
      </c>
    </row>
    <row r="19" spans="2:3" x14ac:dyDescent="0.25">
      <c r="B19" s="126"/>
      <c r="C19" s="127"/>
    </row>
    <row r="20" spans="2:3" x14ac:dyDescent="0.25">
      <c r="B20" s="128" t="s">
        <v>122</v>
      </c>
    </row>
    <row r="21" spans="2:3" x14ac:dyDescent="0.25">
      <c r="B21" s="130" t="s">
        <v>108</v>
      </c>
      <c r="C21" s="134">
        <v>128536</v>
      </c>
    </row>
    <row r="22" spans="2:3" x14ac:dyDescent="0.25">
      <c r="B22" s="130" t="s">
        <v>109</v>
      </c>
      <c r="C22" s="134">
        <v>522</v>
      </c>
    </row>
    <row r="23" spans="2:3" x14ac:dyDescent="0.25">
      <c r="B23" s="130" t="s">
        <v>110</v>
      </c>
      <c r="C23" s="134">
        <v>1677</v>
      </c>
    </row>
    <row r="24" spans="2:3" x14ac:dyDescent="0.25">
      <c r="B24" s="130" t="s">
        <v>111</v>
      </c>
      <c r="C24" s="134">
        <v>1741</v>
      </c>
    </row>
    <row r="25" spans="2:3" x14ac:dyDescent="0.25">
      <c r="B25" s="131" t="s">
        <v>112</v>
      </c>
      <c r="C25" s="134">
        <v>1496</v>
      </c>
    </row>
    <row r="26" spans="2:3" x14ac:dyDescent="0.25">
      <c r="B26" s="131" t="s">
        <v>113</v>
      </c>
      <c r="C26" s="134">
        <v>245</v>
      </c>
    </row>
    <row r="27" spans="2:3" x14ac:dyDescent="0.25">
      <c r="B27" s="130"/>
      <c r="C27" s="134"/>
    </row>
    <row r="28" spans="2:3" x14ac:dyDescent="0.25">
      <c r="B28" t="s">
        <v>97</v>
      </c>
      <c r="C28" s="134">
        <v>661</v>
      </c>
    </row>
    <row r="29" spans="2:3" x14ac:dyDescent="0.25">
      <c r="B29" t="s">
        <v>114</v>
      </c>
      <c r="C29" s="134">
        <v>56</v>
      </c>
    </row>
    <row r="30" spans="2:3" x14ac:dyDescent="0.25">
      <c r="B30" t="s">
        <v>98</v>
      </c>
      <c r="C30" s="134">
        <v>91</v>
      </c>
    </row>
    <row r="31" spans="2:3" x14ac:dyDescent="0.25">
      <c r="B31" t="s">
        <v>99</v>
      </c>
      <c r="C31" s="134">
        <v>300</v>
      </c>
    </row>
    <row r="32" spans="2:3" x14ac:dyDescent="0.25">
      <c r="B32" t="s">
        <v>100</v>
      </c>
      <c r="C32" s="134">
        <v>802</v>
      </c>
    </row>
    <row r="33" spans="2:3" x14ac:dyDescent="0.25">
      <c r="B33" t="s">
        <v>101</v>
      </c>
      <c r="C33" s="134">
        <v>347</v>
      </c>
    </row>
    <row r="34" spans="2:3" x14ac:dyDescent="0.25">
      <c r="B34" t="s">
        <v>102</v>
      </c>
      <c r="C34" s="134">
        <v>25</v>
      </c>
    </row>
    <row r="35" spans="2:3" x14ac:dyDescent="0.25">
      <c r="B35" t="s">
        <v>103</v>
      </c>
      <c r="C35" s="134">
        <v>537</v>
      </c>
    </row>
    <row r="36" spans="2:3" x14ac:dyDescent="0.25">
      <c r="B36" t="s">
        <v>104</v>
      </c>
      <c r="C36" s="134">
        <v>98</v>
      </c>
    </row>
    <row r="37" spans="2:3" x14ac:dyDescent="0.25">
      <c r="B37" t="s">
        <v>115</v>
      </c>
      <c r="C37" s="134">
        <v>1299</v>
      </c>
    </row>
    <row r="38" spans="2:3" x14ac:dyDescent="0.25">
      <c r="B38" s="132" t="s">
        <v>116</v>
      </c>
      <c r="C38" s="134">
        <v>48</v>
      </c>
    </row>
    <row r="39" spans="2:3" x14ac:dyDescent="0.25">
      <c r="B39" s="132" t="s">
        <v>117</v>
      </c>
      <c r="C39" s="134">
        <v>1251</v>
      </c>
    </row>
    <row r="40" spans="2:3" x14ac:dyDescent="0.25">
      <c r="B40" t="s">
        <v>118</v>
      </c>
      <c r="C40" s="134">
        <v>919</v>
      </c>
    </row>
    <row r="41" spans="2:3" x14ac:dyDescent="0.25">
      <c r="B41" s="132" t="s">
        <v>119</v>
      </c>
      <c r="C41" s="134">
        <v>887</v>
      </c>
    </row>
    <row r="42" spans="2:3" x14ac:dyDescent="0.25">
      <c r="B42" s="132" t="s">
        <v>120</v>
      </c>
      <c r="C42" s="134">
        <v>32</v>
      </c>
    </row>
    <row r="43" spans="2:3" x14ac:dyDescent="0.25">
      <c r="B43" s="133" t="s">
        <v>121</v>
      </c>
      <c r="C43" s="134">
        <v>332</v>
      </c>
    </row>
    <row r="44" spans="2:3" x14ac:dyDescent="0.25">
      <c r="B44" s="133" t="s">
        <v>98</v>
      </c>
      <c r="C44" s="134">
        <v>416</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5"/>
  <sheetViews>
    <sheetView zoomScale="70" zoomScaleNormal="70" workbookViewId="0">
      <selection activeCell="AB100" sqref="AB100"/>
    </sheetView>
  </sheetViews>
  <sheetFormatPr defaultRowHeight="15" x14ac:dyDescent="0.25"/>
  <cols>
    <col min="1" max="1" width="4.42578125" customWidth="1"/>
    <col min="2" max="2" width="33.5703125" customWidth="1"/>
    <col min="3" max="3" width="9" style="6" bestFit="1" customWidth="1"/>
    <col min="6" max="6" width="16.5703125" customWidth="1"/>
    <col min="7" max="7" width="15.140625" customWidth="1"/>
    <col min="10" max="10" width="13.85546875" customWidth="1"/>
    <col min="14" max="14" width="11" customWidth="1"/>
  </cols>
  <sheetData>
    <row r="1" spans="2:4" x14ac:dyDescent="0.25">
      <c r="B1" s="155"/>
    </row>
    <row r="2" spans="2:4" x14ac:dyDescent="0.25">
      <c r="B2" t="s">
        <v>78</v>
      </c>
    </row>
    <row r="3" spans="2:4" x14ac:dyDescent="0.25">
      <c r="B3" t="s">
        <v>139</v>
      </c>
    </row>
    <row r="4" spans="2:4" x14ac:dyDescent="0.25">
      <c r="B4" t="s">
        <v>138</v>
      </c>
    </row>
    <row r="5" spans="2:4" x14ac:dyDescent="0.25">
      <c r="B5" s="1" t="s">
        <v>140</v>
      </c>
    </row>
    <row r="6" spans="2:4" x14ac:dyDescent="0.25">
      <c r="B6" s="1"/>
    </row>
    <row r="7" spans="2:4" x14ac:dyDescent="0.25">
      <c r="B7" s="1" t="s">
        <v>136</v>
      </c>
    </row>
    <row r="9" spans="2:4" ht="15.75" hidden="1" thickBot="1" x14ac:dyDescent="0.3">
      <c r="B9" s="4" t="s">
        <v>15</v>
      </c>
      <c r="C9" s="7" t="s">
        <v>9</v>
      </c>
      <c r="D9" s="9">
        <f>1+D12</f>
        <v>1</v>
      </c>
    </row>
    <row r="10" spans="2:4" ht="15.75" hidden="1" thickBot="1" x14ac:dyDescent="0.3">
      <c r="B10" s="4" t="s">
        <v>13</v>
      </c>
      <c r="C10" s="7" t="s">
        <v>21</v>
      </c>
      <c r="D10" s="9">
        <f>SUM(D12:D19)</f>
        <v>1</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row>
    <row r="20" spans="1:6" ht="15.75" hidden="1" thickBot="1" x14ac:dyDescent="0.3">
      <c r="C20" s="7"/>
    </row>
    <row r="21" spans="1:6" ht="18" hidden="1" thickBot="1" x14ac:dyDescent="0.35">
      <c r="B21" s="2" t="s">
        <v>46</v>
      </c>
      <c r="C21" s="8"/>
      <c r="D21" s="2"/>
      <c r="E21" s="2"/>
      <c r="F21" s="2"/>
    </row>
    <row r="22" spans="1:6" ht="15.75" hidden="1" thickBot="1" x14ac:dyDescent="0.3">
      <c r="A22" t="str">
        <f>[2]re!B2</f>
        <v>Curs schimb MDL/EUR (şfîrşit an 2020)</v>
      </c>
      <c r="C22" s="7"/>
      <c r="D22" s="18">
        <f>[2]re!C2</f>
        <v>21.5</v>
      </c>
    </row>
    <row r="23" spans="1:6" ht="15.75" hidden="1" thickBot="1" x14ac:dyDescent="0.3">
      <c r="A23" t="str">
        <f>[2]re!B3</f>
        <v>Curs schimb MDL/USD (şfîrşit an 20205)</v>
      </c>
      <c r="C23" s="7"/>
      <c r="D23" s="18">
        <f>[2]re!C3</f>
        <v>20</v>
      </c>
    </row>
    <row r="24" spans="1:6" ht="15.75" hidden="1" thickBot="1" x14ac:dyDescent="0.3">
      <c r="C24" s="7"/>
      <c r="D24" s="7" t="s">
        <v>12</v>
      </c>
      <c r="E24" s="7" t="s">
        <v>10</v>
      </c>
      <c r="F24" s="7" t="s">
        <v>11</v>
      </c>
    </row>
    <row r="25" spans="1:6" ht="15.75" hidden="1" thickBot="1" x14ac:dyDescent="0.3">
      <c r="B25" s="4" t="s">
        <v>23</v>
      </c>
      <c r="C25" s="7" t="s">
        <v>1</v>
      </c>
      <c r="D25" s="9">
        <f>[2]re!C6*D22</f>
        <v>8600</v>
      </c>
      <c r="F25" s="10">
        <f>D25*E25</f>
        <v>0</v>
      </c>
    </row>
    <row r="26" spans="1:6" ht="15.75" hidden="1" thickBot="1" x14ac:dyDescent="0.3">
      <c r="B26" s="4" t="s">
        <v>2</v>
      </c>
      <c r="C26" s="7" t="s">
        <v>1</v>
      </c>
      <c r="D26" s="9">
        <f>[2]re!C8*D22</f>
        <v>2150</v>
      </c>
      <c r="F26" s="10">
        <f>D26*E26</f>
        <v>0</v>
      </c>
    </row>
    <row r="27" spans="1:6" ht="15.75" hidden="1" thickBot="1" x14ac:dyDescent="0.3">
      <c r="B27" s="4" t="s">
        <v>3</v>
      </c>
      <c r="C27" s="7" t="s">
        <v>1</v>
      </c>
      <c r="D27" s="9">
        <f>[2]re!C9*D22</f>
        <v>1075</v>
      </c>
      <c r="F27" s="10">
        <f>D27*E27</f>
        <v>0</v>
      </c>
    </row>
    <row r="28" spans="1:6" ht="15.75" hidden="1" thickBot="1" x14ac:dyDescent="0.3">
      <c r="B28" s="4" t="s">
        <v>4</v>
      </c>
      <c r="C28" s="7" t="s">
        <v>6</v>
      </c>
      <c r="D28" s="9">
        <f>[2]re!C10*D22</f>
        <v>6450</v>
      </c>
      <c r="F28" s="10">
        <f>D28*E28</f>
        <v>0</v>
      </c>
    </row>
    <row r="29" spans="1:6" ht="15.75" hidden="1" thickBot="1" x14ac:dyDescent="0.3">
      <c r="B29" s="4"/>
      <c r="C29" s="7"/>
      <c r="D29" s="9"/>
      <c r="F29" s="10"/>
    </row>
    <row r="30" spans="1:6" ht="15.75" hidden="1" thickBot="1" x14ac:dyDescent="0.3">
      <c r="B30" s="4" t="s">
        <v>24</v>
      </c>
      <c r="C30" s="7" t="s">
        <v>29</v>
      </c>
      <c r="D30" s="9">
        <f>[2]re!C7*D23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6" ht="15.75" hidden="1" thickBot="1" x14ac:dyDescent="0.3">
      <c r="B33" s="4" t="s">
        <v>36</v>
      </c>
      <c r="C33" s="7" t="s">
        <v>34</v>
      </c>
      <c r="D33" s="9">
        <v>100</v>
      </c>
      <c r="F33" s="10">
        <f>D33*E33</f>
        <v>0</v>
      </c>
    </row>
    <row r="34" spans="2:6" ht="15.75" hidden="1" thickBot="1" x14ac:dyDescent="0.3">
      <c r="B34" s="4" t="s">
        <v>33</v>
      </c>
      <c r="C34" s="7" t="s">
        <v>34</v>
      </c>
      <c r="D34" s="9">
        <v>8</v>
      </c>
      <c r="F34" s="10">
        <f>D34*E34</f>
        <v>0</v>
      </c>
    </row>
    <row r="35" spans="2:6" ht="15.75" hidden="1" thickBot="1" x14ac:dyDescent="0.3">
      <c r="B35" s="4"/>
      <c r="C35" s="7"/>
      <c r="D35" s="9"/>
      <c r="F35" s="10"/>
    </row>
    <row r="36" spans="2:6" ht="15.75" hidden="1" thickBot="1" x14ac:dyDescent="0.3">
      <c r="B36" s="4" t="s">
        <v>25</v>
      </c>
      <c r="C36" s="7" t="s">
        <v>31</v>
      </c>
      <c r="D36" s="9"/>
      <c r="F36" s="10">
        <f>SUM(F37:F40)</f>
        <v>0</v>
      </c>
    </row>
    <row r="37" spans="2:6" ht="15.75" hidden="1" thickBot="1" x14ac:dyDescent="0.3">
      <c r="B37" s="4" t="s">
        <v>32</v>
      </c>
      <c r="C37" s="7" t="s">
        <v>35</v>
      </c>
      <c r="D37" s="9">
        <f>[2]re!C11*D22</f>
        <v>3225</v>
      </c>
      <c r="F37" s="10">
        <f>D37*E37</f>
        <v>0</v>
      </c>
    </row>
    <row r="38" spans="2:6" ht="15.75" hidden="1" thickBot="1" x14ac:dyDescent="0.3">
      <c r="B38" s="4" t="s">
        <v>5</v>
      </c>
      <c r="C38" s="7" t="s">
        <v>35</v>
      </c>
      <c r="D38" s="19">
        <f>[2]re!C12*D22</f>
        <v>537.5</v>
      </c>
      <c r="F38" s="10">
        <f>D38*E38</f>
        <v>0</v>
      </c>
    </row>
    <row r="39" spans="2:6" ht="15.75" hidden="1" thickBot="1" x14ac:dyDescent="0.3">
      <c r="B39" s="4" t="s">
        <v>30</v>
      </c>
      <c r="C39" s="7" t="s">
        <v>29</v>
      </c>
      <c r="D39" s="9">
        <v>40</v>
      </c>
      <c r="F39" s="10">
        <f>D39*E39*E36</f>
        <v>0</v>
      </c>
    </row>
    <row r="40" spans="2:6" ht="15.75" hidden="1" thickBot="1" x14ac:dyDescent="0.3">
      <c r="B40" s="4" t="s">
        <v>7</v>
      </c>
      <c r="C40" s="7" t="s">
        <v>29</v>
      </c>
      <c r="D40" s="9">
        <v>20</v>
      </c>
      <c r="F40" s="10">
        <f>D40*E40*E36</f>
        <v>0</v>
      </c>
    </row>
    <row r="41" spans="2:6" ht="15.75" hidden="1" thickBot="1" x14ac:dyDescent="0.3">
      <c r="B41" s="4"/>
      <c r="F41" s="1"/>
    </row>
    <row r="42" spans="2:6" ht="15.75" hidden="1" thickBot="1" x14ac:dyDescent="0.3">
      <c r="B42" s="13" t="s">
        <v>8</v>
      </c>
      <c r="C42" s="12"/>
      <c r="D42" s="12"/>
      <c r="E42" s="12"/>
      <c r="F42" s="11">
        <f>SUM(F25:F36)</f>
        <v>0</v>
      </c>
    </row>
    <row r="43" spans="2:6" ht="15.75" hidden="1" thickBot="1" x14ac:dyDescent="0.3"/>
    <row r="44" spans="2:6" ht="15.75" thickBot="1" x14ac:dyDescent="0.3">
      <c r="B44" s="4"/>
      <c r="C44" s="7" t="s">
        <v>0</v>
      </c>
      <c r="D44" s="9"/>
    </row>
    <row r="45" spans="2:6" ht="15.75" hidden="1" thickBot="1" x14ac:dyDescent="0.3">
      <c r="B45" s="4" t="s">
        <v>15</v>
      </c>
      <c r="C45" s="7" t="s">
        <v>9</v>
      </c>
      <c r="D45" s="9">
        <f>1+D48</f>
        <v>1</v>
      </c>
    </row>
    <row r="46" spans="2:6" ht="15.75" hidden="1" thickBot="1" x14ac:dyDescent="0.3">
      <c r="B46" s="4" t="s">
        <v>13</v>
      </c>
      <c r="C46" s="7" t="s">
        <v>21</v>
      </c>
      <c r="D46" s="9">
        <f>SUM(D48:D55)</f>
        <v>1</v>
      </c>
    </row>
    <row r="47" spans="2:6" ht="15.75" hidden="1" thickBot="1" x14ac:dyDescent="0.3">
      <c r="B47" s="4"/>
      <c r="C47" s="7"/>
    </row>
    <row r="48" spans="2:6" ht="30.75" hidden="1" thickBot="1" x14ac:dyDescent="0.3">
      <c r="B48" s="15" t="s">
        <v>16</v>
      </c>
      <c r="C48" s="7"/>
      <c r="D48" s="14"/>
    </row>
    <row r="49" spans="1:6" ht="30.75" hidden="1" thickBot="1" x14ac:dyDescent="0.3">
      <c r="B49" s="15" t="s">
        <v>28</v>
      </c>
      <c r="C49" s="7"/>
      <c r="D49" s="14"/>
    </row>
    <row r="50" spans="1:6" ht="30.75" hidden="1" thickBot="1" x14ac:dyDescent="0.3">
      <c r="B50" s="15" t="s">
        <v>22</v>
      </c>
      <c r="C50" s="7"/>
      <c r="D50" s="14"/>
    </row>
    <row r="51" spans="1:6" ht="30.75" hidden="1" thickBot="1" x14ac:dyDescent="0.3">
      <c r="B51" s="15" t="s">
        <v>17</v>
      </c>
      <c r="C51" s="7"/>
      <c r="D51" s="14">
        <v>1</v>
      </c>
    </row>
    <row r="52" spans="1:6" ht="30.75" hidden="1" thickBot="1" x14ac:dyDescent="0.3">
      <c r="B52" s="15" t="s">
        <v>18</v>
      </c>
      <c r="C52" s="7"/>
      <c r="D52" s="14"/>
    </row>
    <row r="53" spans="1:6" ht="30.75" hidden="1" thickBot="1" x14ac:dyDescent="0.3">
      <c r="B53" s="15" t="s">
        <v>19</v>
      </c>
      <c r="C53" s="7"/>
      <c r="D53" s="14"/>
    </row>
    <row r="54" spans="1:6" ht="30.75" hidden="1" thickBot="1" x14ac:dyDescent="0.3">
      <c r="B54" s="15" t="s">
        <v>27</v>
      </c>
      <c r="C54" s="7"/>
      <c r="D54" s="14"/>
    </row>
    <row r="55" spans="1:6" ht="30.75" hidden="1" thickBot="1" x14ac:dyDescent="0.3">
      <c r="B55" s="15" t="s">
        <v>20</v>
      </c>
      <c r="C55" s="7"/>
      <c r="D55" s="14"/>
    </row>
    <row r="56" spans="1:6" ht="15.75" hidden="1" thickBot="1" x14ac:dyDescent="0.3">
      <c r="C56" s="7"/>
    </row>
    <row r="57" spans="1:6" ht="18" hidden="1" thickBot="1" x14ac:dyDescent="0.35">
      <c r="B57" s="2" t="s">
        <v>46</v>
      </c>
      <c r="C57" s="8"/>
      <c r="D57" s="2"/>
      <c r="E57" s="2"/>
      <c r="F57" s="2"/>
    </row>
    <row r="58" spans="1:6" ht="15.75" hidden="1" thickBot="1" x14ac:dyDescent="0.3">
      <c r="A58" t="e">
        <f>#REF!</f>
        <v>#REF!</v>
      </c>
      <c r="C58" s="7"/>
      <c r="D58" s="18" t="e">
        <f>#REF!</f>
        <v>#REF!</v>
      </c>
    </row>
    <row r="59" spans="1:6" ht="15.75" hidden="1" thickBot="1" x14ac:dyDescent="0.3">
      <c r="A59" t="e">
        <f>#REF!</f>
        <v>#REF!</v>
      </c>
      <c r="C59" s="7"/>
      <c r="D59" s="18" t="e">
        <f>#REF!</f>
        <v>#REF!</v>
      </c>
    </row>
    <row r="60" spans="1:6" ht="15.75" hidden="1" thickBot="1" x14ac:dyDescent="0.3">
      <c r="C60" s="7"/>
      <c r="D60" s="7" t="s">
        <v>12</v>
      </c>
      <c r="E60" s="7" t="s">
        <v>10</v>
      </c>
      <c r="F60" s="7" t="s">
        <v>11</v>
      </c>
    </row>
    <row r="61" spans="1:6" ht="15.75" hidden="1" thickBot="1" x14ac:dyDescent="0.3">
      <c r="B61" s="4" t="s">
        <v>23</v>
      </c>
      <c r="C61" s="7" t="s">
        <v>1</v>
      </c>
      <c r="D61" s="9" t="e">
        <f>#REF!*D58</f>
        <v>#REF!</v>
      </c>
      <c r="F61" s="10" t="e">
        <f>D61*E61</f>
        <v>#REF!</v>
      </c>
    </row>
    <row r="62" spans="1:6" ht="15.75" hidden="1" thickBot="1" x14ac:dyDescent="0.3">
      <c r="B62" s="4" t="s">
        <v>2</v>
      </c>
      <c r="C62" s="7" t="s">
        <v>1</v>
      </c>
      <c r="D62" s="9" t="e">
        <f>#REF!*D58</f>
        <v>#REF!</v>
      </c>
      <c r="F62" s="10" t="e">
        <f>D62*E62</f>
        <v>#REF!</v>
      </c>
    </row>
    <row r="63" spans="1:6" ht="15.75" hidden="1" thickBot="1" x14ac:dyDescent="0.3">
      <c r="B63" s="4" t="s">
        <v>3</v>
      </c>
      <c r="C63" s="7" t="s">
        <v>1</v>
      </c>
      <c r="D63" s="9" t="e">
        <f>#REF!*D58</f>
        <v>#REF!</v>
      </c>
      <c r="F63" s="10" t="e">
        <f>D63*E63</f>
        <v>#REF!</v>
      </c>
    </row>
    <row r="64" spans="1:6" ht="15.75" hidden="1" thickBot="1" x14ac:dyDescent="0.3">
      <c r="B64" s="4" t="s">
        <v>4</v>
      </c>
      <c r="C64" s="7" t="s">
        <v>6</v>
      </c>
      <c r="D64" s="9" t="e">
        <f>#REF!*D58</f>
        <v>#REF!</v>
      </c>
      <c r="F64" s="10" t="e">
        <f>D64*E64</f>
        <v>#REF!</v>
      </c>
    </row>
    <row r="65" spans="2:30" ht="15.75" hidden="1" thickBot="1" x14ac:dyDescent="0.3">
      <c r="B65" s="4"/>
      <c r="C65" s="7"/>
      <c r="D65" s="9"/>
      <c r="F65" s="10"/>
    </row>
    <row r="66" spans="2:30" ht="15.75" hidden="1" thickBot="1" x14ac:dyDescent="0.3">
      <c r="B66" s="4" t="s">
        <v>24</v>
      </c>
      <c r="C66" s="7" t="s">
        <v>29</v>
      </c>
      <c r="D66" s="9" t="e">
        <f>#REF!*D59</f>
        <v>#REF!</v>
      </c>
      <c r="F66" s="10" t="e">
        <f>D66*E66</f>
        <v>#REF!</v>
      </c>
    </row>
    <row r="67" spans="2:30" ht="15.75" hidden="1" thickBot="1" x14ac:dyDescent="0.3">
      <c r="B67" s="4" t="s">
        <v>26</v>
      </c>
      <c r="C67" s="7" t="s">
        <v>29</v>
      </c>
      <c r="D67" s="9">
        <v>35</v>
      </c>
      <c r="F67" s="10">
        <f>D67*E67</f>
        <v>0</v>
      </c>
    </row>
    <row r="68" spans="2:30" ht="15.75" hidden="1" thickBot="1" x14ac:dyDescent="0.3">
      <c r="B68" s="4"/>
      <c r="C68" s="7"/>
      <c r="D68" s="9"/>
      <c r="F68" s="10"/>
    </row>
    <row r="69" spans="2:30" ht="15.75" hidden="1" thickBot="1" x14ac:dyDescent="0.3">
      <c r="B69" s="4" t="s">
        <v>36</v>
      </c>
      <c r="C69" s="7" t="s">
        <v>34</v>
      </c>
      <c r="D69" s="9">
        <v>100</v>
      </c>
      <c r="F69" s="10">
        <f>D69*E69</f>
        <v>0</v>
      </c>
    </row>
    <row r="70" spans="2:30" ht="15.75" hidden="1" thickBot="1" x14ac:dyDescent="0.3">
      <c r="B70" s="4" t="s">
        <v>33</v>
      </c>
      <c r="C70" s="7" t="s">
        <v>34</v>
      </c>
      <c r="D70" s="9">
        <v>8</v>
      </c>
      <c r="F70" s="10">
        <f>D70*E70</f>
        <v>0</v>
      </c>
    </row>
    <row r="71" spans="2:30" ht="15.75" hidden="1" thickBot="1" x14ac:dyDescent="0.3">
      <c r="B71" s="4"/>
      <c r="C71" s="7"/>
      <c r="D71" s="9"/>
      <c r="F71" s="10"/>
    </row>
    <row r="72" spans="2:30" ht="15.75" hidden="1" thickBot="1" x14ac:dyDescent="0.3">
      <c r="B72" s="4" t="s">
        <v>25</v>
      </c>
      <c r="C72" s="7" t="s">
        <v>31</v>
      </c>
      <c r="D72" s="9"/>
      <c r="F72" s="10" t="e">
        <f>SUM(F73:F76)</f>
        <v>#REF!</v>
      </c>
    </row>
    <row r="73" spans="2:30" ht="15.75" hidden="1" thickBot="1" x14ac:dyDescent="0.3">
      <c r="B73" s="4" t="s">
        <v>32</v>
      </c>
      <c r="C73" s="7" t="s">
        <v>35</v>
      </c>
      <c r="D73" s="9" t="e">
        <f>#REF!*D58</f>
        <v>#REF!</v>
      </c>
      <c r="F73" s="10" t="e">
        <f>D73*E73</f>
        <v>#REF!</v>
      </c>
    </row>
    <row r="74" spans="2:30" ht="15.75" hidden="1" thickBot="1" x14ac:dyDescent="0.3">
      <c r="B74" s="4" t="s">
        <v>5</v>
      </c>
      <c r="C74" s="7" t="s">
        <v>35</v>
      </c>
      <c r="D74" s="19" t="e">
        <f>#REF!*D58</f>
        <v>#REF!</v>
      </c>
      <c r="F74" s="10" t="e">
        <f>D74*E74</f>
        <v>#REF!</v>
      </c>
    </row>
    <row r="75" spans="2:30" ht="15.75" hidden="1" thickBot="1" x14ac:dyDescent="0.3">
      <c r="B75" s="4" t="s">
        <v>30</v>
      </c>
      <c r="C75" s="7" t="s">
        <v>29</v>
      </c>
      <c r="D75" s="9">
        <v>40</v>
      </c>
      <c r="F75" s="10">
        <f>D75*E75*E72</f>
        <v>0</v>
      </c>
    </row>
    <row r="76" spans="2:30" ht="15.75" hidden="1" thickBot="1" x14ac:dyDescent="0.3">
      <c r="B76" s="4" t="s">
        <v>7</v>
      </c>
      <c r="C76" s="7" t="s">
        <v>29</v>
      </c>
      <c r="D76" s="9">
        <v>20</v>
      </c>
      <c r="F76" s="10">
        <f>D76*E76*E72</f>
        <v>0</v>
      </c>
    </row>
    <row r="77" spans="2:30" ht="15.75" hidden="1" thickBot="1" x14ac:dyDescent="0.3">
      <c r="B77" s="4"/>
      <c r="F77" s="1"/>
    </row>
    <row r="78" spans="2:30" ht="15.75" hidden="1" thickBot="1" x14ac:dyDescent="0.3">
      <c r="B78" s="13" t="s">
        <v>8</v>
      </c>
      <c r="C78" s="12"/>
      <c r="D78" s="12"/>
      <c r="E78" s="12"/>
      <c r="F78" s="11" t="e">
        <f>SUM(F61:F72)</f>
        <v>#REF!</v>
      </c>
    </row>
    <row r="79" spans="2:30" ht="15.75" hidden="1" thickBot="1" x14ac:dyDescent="0.3"/>
    <row r="80" spans="2:30" ht="18" thickBot="1" x14ac:dyDescent="0.35">
      <c r="B80" s="2"/>
      <c r="C80" s="8"/>
      <c r="D80" s="2"/>
      <c r="E80" s="2"/>
      <c r="F80" s="2"/>
      <c r="G80" s="188" t="s">
        <v>68</v>
      </c>
      <c r="H80" s="189"/>
      <c r="I80" s="189"/>
      <c r="J80" s="190"/>
      <c r="K80" s="185">
        <v>2021</v>
      </c>
      <c r="L80" s="186"/>
      <c r="M80" s="186"/>
      <c r="N80" s="187"/>
      <c r="O80" s="185">
        <v>2022</v>
      </c>
      <c r="P80" s="186"/>
      <c r="Q80" s="186"/>
      <c r="R80" s="187"/>
      <c r="S80" s="185">
        <v>2023</v>
      </c>
      <c r="T80" s="186"/>
      <c r="U80" s="186"/>
      <c r="V80" s="187"/>
      <c r="W80" s="185">
        <v>2024</v>
      </c>
      <c r="X80" s="186"/>
      <c r="Y80" s="186"/>
      <c r="Z80" s="187"/>
      <c r="AA80" s="185">
        <v>2025</v>
      </c>
      <c r="AB80" s="186"/>
      <c r="AC80" s="186"/>
      <c r="AD80" s="187"/>
    </row>
    <row r="81" spans="2:30" ht="16.5" thickTop="1" thickBot="1" x14ac:dyDescent="0.3">
      <c r="C81" s="7"/>
      <c r="G81" s="140" t="s">
        <v>39</v>
      </c>
      <c r="H81" s="141" t="s">
        <v>96</v>
      </c>
      <c r="I81" s="141" t="s">
        <v>66</v>
      </c>
      <c r="J81" s="142" t="s">
        <v>65</v>
      </c>
      <c r="K81" s="77" t="s">
        <v>39</v>
      </c>
      <c r="L81" s="34" t="s">
        <v>96</v>
      </c>
      <c r="M81" s="34" t="s">
        <v>66</v>
      </c>
      <c r="N81" s="36" t="s">
        <v>65</v>
      </c>
      <c r="O81" s="84" t="s">
        <v>39</v>
      </c>
      <c r="P81" s="34" t="s">
        <v>96</v>
      </c>
      <c r="Q81" s="44" t="s">
        <v>66</v>
      </c>
      <c r="R81" s="38" t="s">
        <v>65</v>
      </c>
      <c r="S81" s="40" t="s">
        <v>39</v>
      </c>
      <c r="T81" s="27" t="s">
        <v>96</v>
      </c>
      <c r="U81" s="27" t="s">
        <v>66</v>
      </c>
      <c r="V81" s="41" t="s">
        <v>65</v>
      </c>
      <c r="W81" s="43" t="s">
        <v>39</v>
      </c>
      <c r="X81" s="27" t="s">
        <v>96</v>
      </c>
      <c r="Y81" s="27" t="s">
        <v>66</v>
      </c>
      <c r="Z81" s="41" t="s">
        <v>65</v>
      </c>
      <c r="AA81" s="43" t="s">
        <v>39</v>
      </c>
      <c r="AB81" s="27" t="s">
        <v>96</v>
      </c>
      <c r="AC81" s="39" t="s">
        <v>66</v>
      </c>
      <c r="AD81" s="65" t="s">
        <v>65</v>
      </c>
    </row>
    <row r="82" spans="2:30" x14ac:dyDescent="0.25">
      <c r="C82" s="7"/>
      <c r="D82" s="7" t="s">
        <v>12</v>
      </c>
      <c r="E82" s="7" t="s">
        <v>10</v>
      </c>
      <c r="F82" s="7" t="s">
        <v>11</v>
      </c>
      <c r="G82" s="151"/>
      <c r="H82" s="144"/>
      <c r="I82" s="144"/>
      <c r="J82" s="145"/>
      <c r="K82" s="78"/>
      <c r="L82" s="60"/>
      <c r="M82" s="60"/>
      <c r="N82" s="62"/>
      <c r="O82" s="83"/>
      <c r="P82" s="60"/>
      <c r="Q82" s="60"/>
      <c r="R82" s="62"/>
      <c r="S82" s="64"/>
      <c r="T82" s="60"/>
      <c r="U82" s="57"/>
      <c r="V82" s="62"/>
      <c r="W82" s="64"/>
      <c r="X82" s="60"/>
      <c r="Y82" s="60"/>
      <c r="Z82" s="62"/>
      <c r="AA82" s="64"/>
      <c r="AB82" s="60"/>
      <c r="AC82" s="60"/>
      <c r="AD82" s="62"/>
    </row>
    <row r="83" spans="2:30" x14ac:dyDescent="0.25">
      <c r="B83" s="4" t="s">
        <v>270</v>
      </c>
      <c r="C83" s="7" t="s">
        <v>1</v>
      </c>
      <c r="D83" s="9">
        <v>50</v>
      </c>
      <c r="E83">
        <f>2*5*5</f>
        <v>50</v>
      </c>
      <c r="F83" s="10">
        <f>D83*E83</f>
        <v>2500</v>
      </c>
      <c r="G83" s="152">
        <f>SUM(H83:J83)</f>
        <v>2500</v>
      </c>
      <c r="H83" s="147">
        <f>L83+P83+T83+X83+AB83</f>
        <v>2500</v>
      </c>
      <c r="I83" s="147">
        <f>M83+Q83+U83+Y83+AC83</f>
        <v>0</v>
      </c>
      <c r="J83" s="148">
        <f>N83+R83+V83+Z83+AD83</f>
        <v>0</v>
      </c>
      <c r="K83" s="170">
        <f>SUM(L83:N83)</f>
        <v>500</v>
      </c>
      <c r="L83" s="73">
        <f>F83/5</f>
        <v>500</v>
      </c>
      <c r="M83" s="73"/>
      <c r="N83" s="69"/>
      <c r="O83" s="170">
        <f t="shared" ref="O83:O96" si="0">SUM(P83:R83)</f>
        <v>500</v>
      </c>
      <c r="P83" s="73">
        <f>F83/5</f>
        <v>500</v>
      </c>
      <c r="Q83" s="73"/>
      <c r="R83" s="69"/>
      <c r="S83" s="76">
        <f>SUM(T83:V83)</f>
        <v>500</v>
      </c>
      <c r="T83" s="73">
        <f>F83/5</f>
        <v>500</v>
      </c>
      <c r="U83" s="70"/>
      <c r="V83" s="69"/>
      <c r="W83" s="76">
        <f>SUM(X83:Z83)</f>
        <v>500</v>
      </c>
      <c r="X83" s="73">
        <f>F83/5</f>
        <v>500</v>
      </c>
      <c r="Y83" s="73"/>
      <c r="Z83" s="69"/>
      <c r="AA83" s="76">
        <f>SUM(AB83:AD83)</f>
        <v>500</v>
      </c>
      <c r="AB83" s="73">
        <f>F83/5</f>
        <v>500</v>
      </c>
      <c r="AC83" s="73"/>
      <c r="AD83" s="69"/>
    </row>
    <row r="84" spans="2:30" x14ac:dyDescent="0.25">
      <c r="B84" s="4" t="s">
        <v>4</v>
      </c>
      <c r="C84" s="7" t="s">
        <v>6</v>
      </c>
      <c r="D84" s="9"/>
      <c r="E84">
        <v>0</v>
      </c>
      <c r="F84" s="10">
        <f>D84*E84</f>
        <v>0</v>
      </c>
      <c r="G84" s="152">
        <f t="shared" ref="G84:G96" si="1">SUM(H84:J84)</f>
        <v>0</v>
      </c>
      <c r="H84" s="147">
        <f t="shared" ref="H84:J96" si="2">L84+P84+T84+X84+AB84</f>
        <v>0</v>
      </c>
      <c r="I84" s="147">
        <f t="shared" si="2"/>
        <v>0</v>
      </c>
      <c r="J84" s="148">
        <f t="shared" si="2"/>
        <v>0</v>
      </c>
      <c r="K84" s="170">
        <f t="shared" ref="K84:K96" si="3">SUM(L84:N84)</f>
        <v>0</v>
      </c>
      <c r="L84" s="73"/>
      <c r="M84" s="73"/>
      <c r="N84" s="69">
        <f t="shared" ref="N84:N91" si="4">F84</f>
        <v>0</v>
      </c>
      <c r="O84" s="170">
        <f t="shared" si="0"/>
        <v>0</v>
      </c>
      <c r="P84" s="73"/>
      <c r="Q84" s="73"/>
      <c r="R84" s="69">
        <f t="shared" ref="R84:R91" si="5">F84</f>
        <v>0</v>
      </c>
      <c r="S84" s="76">
        <f t="shared" ref="S84:S96" si="6">SUM(T84:V84)</f>
        <v>0</v>
      </c>
      <c r="T84" s="73">
        <f t="shared" ref="T84:T96" si="7">F84/5</f>
        <v>0</v>
      </c>
      <c r="U84" s="70"/>
      <c r="V84" s="69"/>
      <c r="W84" s="76">
        <f t="shared" ref="W84:W96" si="8">SUM(X84:Z84)</f>
        <v>0</v>
      </c>
      <c r="X84" s="73">
        <f t="shared" ref="X84:X96" si="9">F84/5</f>
        <v>0</v>
      </c>
      <c r="Y84" s="73"/>
      <c r="Z84" s="69"/>
      <c r="AA84" s="76">
        <f t="shared" ref="AA84:AA96" si="10">SUM(AB84:AD84)</f>
        <v>0</v>
      </c>
      <c r="AB84" s="73">
        <f t="shared" ref="AB84:AB96" si="11">F84/5</f>
        <v>0</v>
      </c>
      <c r="AC84" s="73"/>
      <c r="AD84" s="69"/>
    </row>
    <row r="85" spans="2:30" x14ac:dyDescent="0.25">
      <c r="B85" s="4"/>
      <c r="C85" s="7"/>
      <c r="D85" s="9"/>
      <c r="F85" s="10"/>
      <c r="G85" s="152">
        <f t="shared" si="1"/>
        <v>0</v>
      </c>
      <c r="H85" s="147">
        <f t="shared" si="2"/>
        <v>0</v>
      </c>
      <c r="I85" s="147">
        <f t="shared" si="2"/>
        <v>0</v>
      </c>
      <c r="J85" s="148">
        <f t="shared" si="2"/>
        <v>0</v>
      </c>
      <c r="K85" s="170">
        <f t="shared" si="3"/>
        <v>0</v>
      </c>
      <c r="L85" s="73"/>
      <c r="M85" s="73"/>
      <c r="N85" s="69">
        <f t="shared" si="4"/>
        <v>0</v>
      </c>
      <c r="O85" s="170">
        <f t="shared" si="0"/>
        <v>0</v>
      </c>
      <c r="P85" s="73"/>
      <c r="Q85" s="73"/>
      <c r="R85" s="69">
        <f t="shared" si="5"/>
        <v>0</v>
      </c>
      <c r="S85" s="76">
        <f t="shared" si="6"/>
        <v>0</v>
      </c>
      <c r="T85" s="73">
        <f t="shared" si="7"/>
        <v>0</v>
      </c>
      <c r="U85" s="70"/>
      <c r="V85" s="69"/>
      <c r="W85" s="76">
        <f t="shared" si="8"/>
        <v>0</v>
      </c>
      <c r="X85" s="73">
        <f t="shared" si="9"/>
        <v>0</v>
      </c>
      <c r="Y85" s="73"/>
      <c r="Z85" s="69"/>
      <c r="AA85" s="76">
        <f t="shared" si="10"/>
        <v>0</v>
      </c>
      <c r="AB85" s="73">
        <f t="shared" si="11"/>
        <v>0</v>
      </c>
      <c r="AC85" s="73"/>
      <c r="AD85" s="69"/>
    </row>
    <row r="86" spans="2:30" x14ac:dyDescent="0.25">
      <c r="B86" s="4" t="s">
        <v>271</v>
      </c>
      <c r="C86" s="7" t="s">
        <v>29</v>
      </c>
      <c r="D86" s="9">
        <v>50</v>
      </c>
      <c r="E86">
        <f>5*3*3*5</f>
        <v>225</v>
      </c>
      <c r="F86" s="10">
        <f>D86*E86</f>
        <v>11250</v>
      </c>
      <c r="G86" s="152">
        <f t="shared" si="1"/>
        <v>22500</v>
      </c>
      <c r="H86" s="147">
        <f t="shared" si="2"/>
        <v>11250</v>
      </c>
      <c r="I86" s="147">
        <f t="shared" si="2"/>
        <v>0</v>
      </c>
      <c r="J86" s="148">
        <f>F86</f>
        <v>11250</v>
      </c>
      <c r="K86" s="170">
        <f t="shared" si="3"/>
        <v>2250</v>
      </c>
      <c r="L86" s="73">
        <f>F86/5</f>
        <v>2250</v>
      </c>
      <c r="M86" s="73"/>
      <c r="N86" s="69"/>
      <c r="O86" s="170">
        <f t="shared" si="0"/>
        <v>2250</v>
      </c>
      <c r="P86" s="73">
        <f>F86/5</f>
        <v>2250</v>
      </c>
      <c r="Q86" s="73"/>
      <c r="R86" s="69"/>
      <c r="S86" s="76">
        <f t="shared" si="6"/>
        <v>2250</v>
      </c>
      <c r="T86" s="73">
        <f t="shared" si="7"/>
        <v>2250</v>
      </c>
      <c r="U86" s="70"/>
      <c r="V86" s="69"/>
      <c r="W86" s="76">
        <f t="shared" si="8"/>
        <v>2250</v>
      </c>
      <c r="X86" s="73">
        <f t="shared" si="9"/>
        <v>2250</v>
      </c>
      <c r="Y86" s="73"/>
      <c r="Z86" s="69"/>
      <c r="AA86" s="76">
        <f t="shared" si="10"/>
        <v>2250</v>
      </c>
      <c r="AB86" s="73">
        <f t="shared" si="11"/>
        <v>2250</v>
      </c>
      <c r="AC86" s="73"/>
      <c r="AD86" s="69"/>
    </row>
    <row r="87" spans="2:30" x14ac:dyDescent="0.25">
      <c r="B87" s="4" t="s">
        <v>129</v>
      </c>
      <c r="C87" s="7" t="s">
        <v>29</v>
      </c>
      <c r="D87" s="9">
        <v>2500</v>
      </c>
      <c r="F87" s="10">
        <f>D87*E87</f>
        <v>0</v>
      </c>
      <c r="G87" s="152">
        <f t="shared" si="1"/>
        <v>0</v>
      </c>
      <c r="H87" s="147"/>
      <c r="I87" s="147">
        <f t="shared" si="2"/>
        <v>0</v>
      </c>
      <c r="J87" s="148">
        <f>F87</f>
        <v>0</v>
      </c>
      <c r="K87" s="170">
        <f t="shared" si="3"/>
        <v>0</v>
      </c>
      <c r="L87" s="73"/>
      <c r="M87" s="73"/>
      <c r="N87" s="69">
        <f t="shared" si="4"/>
        <v>0</v>
      </c>
      <c r="O87" s="170">
        <f t="shared" si="0"/>
        <v>0</v>
      </c>
      <c r="P87" s="73"/>
      <c r="Q87" s="73"/>
      <c r="R87" s="69"/>
      <c r="S87" s="76">
        <f t="shared" si="6"/>
        <v>0</v>
      </c>
      <c r="T87" s="73">
        <f t="shared" si="7"/>
        <v>0</v>
      </c>
      <c r="U87" s="70"/>
      <c r="V87" s="69"/>
      <c r="W87" s="76">
        <f t="shared" si="8"/>
        <v>0</v>
      </c>
      <c r="X87" s="73">
        <f t="shared" si="9"/>
        <v>0</v>
      </c>
      <c r="Y87" s="73"/>
      <c r="Z87" s="69"/>
      <c r="AA87" s="76">
        <f t="shared" si="10"/>
        <v>0</v>
      </c>
      <c r="AB87" s="73">
        <f t="shared" si="11"/>
        <v>0</v>
      </c>
      <c r="AC87" s="73"/>
      <c r="AD87" s="69"/>
    </row>
    <row r="88" spans="2:30" x14ac:dyDescent="0.25">
      <c r="B88" s="4"/>
      <c r="C88" s="7"/>
      <c r="D88" s="9"/>
      <c r="F88" s="10"/>
      <c r="G88" s="152">
        <f t="shared" si="1"/>
        <v>0</v>
      </c>
      <c r="H88" s="147">
        <f t="shared" si="2"/>
        <v>0</v>
      </c>
      <c r="I88" s="147">
        <f t="shared" si="2"/>
        <v>0</v>
      </c>
      <c r="J88" s="148">
        <f t="shared" si="2"/>
        <v>0</v>
      </c>
      <c r="K88" s="170">
        <f t="shared" si="3"/>
        <v>0</v>
      </c>
      <c r="L88" s="73"/>
      <c r="M88" s="73"/>
      <c r="N88" s="69">
        <f t="shared" si="4"/>
        <v>0</v>
      </c>
      <c r="O88" s="170">
        <f t="shared" si="0"/>
        <v>0</v>
      </c>
      <c r="P88" s="73"/>
      <c r="Q88" s="73"/>
      <c r="R88" s="69">
        <f t="shared" si="5"/>
        <v>0</v>
      </c>
      <c r="S88" s="76">
        <f t="shared" si="6"/>
        <v>0</v>
      </c>
      <c r="T88" s="73">
        <f t="shared" si="7"/>
        <v>0</v>
      </c>
      <c r="U88" s="70"/>
      <c r="V88" s="69"/>
      <c r="W88" s="76">
        <f t="shared" si="8"/>
        <v>0</v>
      </c>
      <c r="X88" s="73">
        <f t="shared" si="9"/>
        <v>0</v>
      </c>
      <c r="Y88" s="73"/>
      <c r="Z88" s="69"/>
      <c r="AA88" s="76">
        <f t="shared" si="10"/>
        <v>0</v>
      </c>
      <c r="AB88" s="73">
        <f t="shared" si="11"/>
        <v>0</v>
      </c>
      <c r="AC88" s="73"/>
      <c r="AD88" s="69"/>
    </row>
    <row r="89" spans="2:30" x14ac:dyDescent="0.25">
      <c r="B89" s="4" t="s">
        <v>36</v>
      </c>
      <c r="C89" s="7" t="s">
        <v>34</v>
      </c>
      <c r="D89" s="9"/>
      <c r="E89">
        <v>0</v>
      </c>
      <c r="F89" s="10">
        <f>D89*E89</f>
        <v>0</v>
      </c>
      <c r="G89" s="152">
        <f t="shared" si="1"/>
        <v>0</v>
      </c>
      <c r="H89" s="147">
        <f t="shared" si="2"/>
        <v>0</v>
      </c>
      <c r="I89" s="147">
        <f t="shared" si="2"/>
        <v>0</v>
      </c>
      <c r="J89" s="148">
        <f t="shared" si="2"/>
        <v>0</v>
      </c>
      <c r="K89" s="170"/>
      <c r="L89" s="73">
        <f>F89/2</f>
        <v>0</v>
      </c>
      <c r="M89" s="73"/>
      <c r="N89" s="69">
        <f t="shared" si="4"/>
        <v>0</v>
      </c>
      <c r="O89" s="170">
        <f t="shared" si="0"/>
        <v>0</v>
      </c>
      <c r="P89" s="73"/>
      <c r="Q89" s="73"/>
      <c r="R89" s="69">
        <f t="shared" si="5"/>
        <v>0</v>
      </c>
      <c r="S89" s="76">
        <f t="shared" si="6"/>
        <v>0</v>
      </c>
      <c r="T89" s="73">
        <f t="shared" si="7"/>
        <v>0</v>
      </c>
      <c r="U89" s="70"/>
      <c r="V89" s="69"/>
      <c r="W89" s="76">
        <f t="shared" si="8"/>
        <v>0</v>
      </c>
      <c r="X89" s="73">
        <f t="shared" si="9"/>
        <v>0</v>
      </c>
      <c r="Y89" s="73"/>
      <c r="Z89" s="69"/>
      <c r="AA89" s="76">
        <f t="shared" si="10"/>
        <v>0</v>
      </c>
      <c r="AB89" s="73">
        <f t="shared" si="11"/>
        <v>0</v>
      </c>
      <c r="AC89" s="73"/>
      <c r="AD89" s="69"/>
    </row>
    <row r="90" spans="2:30" x14ac:dyDescent="0.25">
      <c r="B90" s="4" t="s">
        <v>33</v>
      </c>
      <c r="C90" s="7" t="s">
        <v>34</v>
      </c>
      <c r="D90" s="9">
        <v>8</v>
      </c>
      <c r="E90">
        <v>0</v>
      </c>
      <c r="F90" s="10">
        <f>D90*E90</f>
        <v>0</v>
      </c>
      <c r="G90" s="152">
        <f t="shared" si="1"/>
        <v>0</v>
      </c>
      <c r="H90" s="147">
        <f t="shared" si="2"/>
        <v>0</v>
      </c>
      <c r="I90" s="147">
        <f t="shared" si="2"/>
        <v>0</v>
      </c>
      <c r="J90" s="148">
        <f t="shared" si="2"/>
        <v>0</v>
      </c>
      <c r="K90" s="170">
        <f t="shared" si="3"/>
        <v>0</v>
      </c>
      <c r="L90" s="73">
        <f>F90</f>
        <v>0</v>
      </c>
      <c r="M90" s="73"/>
      <c r="N90" s="69">
        <f t="shared" si="4"/>
        <v>0</v>
      </c>
      <c r="O90" s="170">
        <f t="shared" si="0"/>
        <v>0</v>
      </c>
      <c r="P90" s="73"/>
      <c r="Q90" s="73"/>
      <c r="R90" s="69">
        <f t="shared" si="5"/>
        <v>0</v>
      </c>
      <c r="S90" s="76">
        <f t="shared" si="6"/>
        <v>0</v>
      </c>
      <c r="T90" s="73">
        <f t="shared" si="7"/>
        <v>0</v>
      </c>
      <c r="U90" s="70"/>
      <c r="V90" s="69"/>
      <c r="W90" s="76">
        <f t="shared" si="8"/>
        <v>0</v>
      </c>
      <c r="X90" s="73">
        <f t="shared" si="9"/>
        <v>0</v>
      </c>
      <c r="Y90" s="73"/>
      <c r="Z90" s="69"/>
      <c r="AA90" s="76">
        <f t="shared" si="10"/>
        <v>0</v>
      </c>
      <c r="AB90" s="73">
        <f t="shared" si="11"/>
        <v>0</v>
      </c>
      <c r="AC90" s="73"/>
      <c r="AD90" s="69"/>
    </row>
    <row r="91" spans="2:30" x14ac:dyDescent="0.25">
      <c r="B91" s="4"/>
      <c r="C91" s="7"/>
      <c r="D91" s="9"/>
      <c r="F91" s="10"/>
      <c r="G91" s="152">
        <f t="shared" si="1"/>
        <v>0</v>
      </c>
      <c r="H91" s="147">
        <f t="shared" si="2"/>
        <v>0</v>
      </c>
      <c r="I91" s="147">
        <f t="shared" si="2"/>
        <v>0</v>
      </c>
      <c r="J91" s="148">
        <f t="shared" si="2"/>
        <v>0</v>
      </c>
      <c r="K91" s="170">
        <f t="shared" si="3"/>
        <v>0</v>
      </c>
      <c r="L91" s="73"/>
      <c r="M91" s="73"/>
      <c r="N91" s="69">
        <f t="shared" si="4"/>
        <v>0</v>
      </c>
      <c r="O91" s="170">
        <f t="shared" si="0"/>
        <v>0</v>
      </c>
      <c r="P91" s="73"/>
      <c r="Q91" s="73"/>
      <c r="R91" s="69">
        <f t="shared" si="5"/>
        <v>0</v>
      </c>
      <c r="S91" s="76">
        <f t="shared" si="6"/>
        <v>0</v>
      </c>
      <c r="T91" s="73">
        <f t="shared" si="7"/>
        <v>0</v>
      </c>
      <c r="U91" s="70"/>
      <c r="V91" s="69"/>
      <c r="W91" s="76">
        <f t="shared" si="8"/>
        <v>0</v>
      </c>
      <c r="X91" s="73">
        <f t="shared" si="9"/>
        <v>0</v>
      </c>
      <c r="Y91" s="73"/>
      <c r="Z91" s="69"/>
      <c r="AA91" s="76">
        <f t="shared" si="10"/>
        <v>0</v>
      </c>
      <c r="AB91" s="73">
        <f t="shared" si="11"/>
        <v>0</v>
      </c>
      <c r="AC91" s="73"/>
      <c r="AD91" s="69"/>
    </row>
    <row r="92" spans="2:30" x14ac:dyDescent="0.25">
      <c r="B92" s="4" t="s">
        <v>272</v>
      </c>
      <c r="C92" s="7" t="s">
        <v>31</v>
      </c>
      <c r="D92" s="9">
        <v>50</v>
      </c>
      <c r="E92">
        <f>30*5</f>
        <v>150</v>
      </c>
      <c r="F92" s="20">
        <f>D92*E92</f>
        <v>7500</v>
      </c>
      <c r="G92" s="152">
        <f t="shared" si="1"/>
        <v>15000</v>
      </c>
      <c r="H92" s="147">
        <f t="shared" si="2"/>
        <v>7500</v>
      </c>
      <c r="I92" s="147">
        <f t="shared" si="2"/>
        <v>0</v>
      </c>
      <c r="J92" s="148">
        <f>F92</f>
        <v>7500</v>
      </c>
      <c r="K92" s="170">
        <f t="shared" si="3"/>
        <v>1500</v>
      </c>
      <c r="L92" s="73">
        <f>F92/5</f>
        <v>1500</v>
      </c>
      <c r="M92" s="73"/>
      <c r="N92" s="69"/>
      <c r="O92" s="170">
        <f t="shared" si="0"/>
        <v>1500</v>
      </c>
      <c r="P92" s="73">
        <f>F92/5</f>
        <v>1500</v>
      </c>
      <c r="Q92" s="73"/>
      <c r="R92" s="69"/>
      <c r="S92" s="76">
        <f t="shared" si="6"/>
        <v>1500</v>
      </c>
      <c r="T92" s="73">
        <f t="shared" si="7"/>
        <v>1500</v>
      </c>
      <c r="U92" s="70"/>
      <c r="V92" s="69"/>
      <c r="W92" s="76">
        <f t="shared" si="8"/>
        <v>1500</v>
      </c>
      <c r="X92" s="73">
        <f t="shared" si="9"/>
        <v>1500</v>
      </c>
      <c r="Y92" s="73"/>
      <c r="Z92" s="69"/>
      <c r="AA92" s="76">
        <f t="shared" si="10"/>
        <v>1500</v>
      </c>
      <c r="AB92" s="73">
        <f t="shared" si="11"/>
        <v>1500</v>
      </c>
      <c r="AC92" s="73"/>
      <c r="AD92" s="69"/>
    </row>
    <row r="93" spans="2:30" x14ac:dyDescent="0.25">
      <c r="B93" s="4" t="s">
        <v>32</v>
      </c>
      <c r="C93" s="7" t="s">
        <v>35</v>
      </c>
      <c r="D93" s="19">
        <v>3225</v>
      </c>
      <c r="E93">
        <f>1*5</f>
        <v>5</v>
      </c>
      <c r="F93" s="20">
        <f>D93*E93</f>
        <v>16125</v>
      </c>
      <c r="G93" s="152">
        <f t="shared" si="1"/>
        <v>16125</v>
      </c>
      <c r="H93" s="147">
        <f t="shared" si="2"/>
        <v>16125</v>
      </c>
      <c r="I93" s="147">
        <f t="shared" si="2"/>
        <v>0</v>
      </c>
      <c r="J93" s="148">
        <f t="shared" si="2"/>
        <v>0</v>
      </c>
      <c r="K93" s="170">
        <f t="shared" si="3"/>
        <v>3225</v>
      </c>
      <c r="L93" s="73">
        <f t="shared" ref="L93:L96" si="12">F93/5</f>
        <v>3225</v>
      </c>
      <c r="M93" s="73"/>
      <c r="N93" s="69"/>
      <c r="O93" s="170">
        <f t="shared" si="0"/>
        <v>3225</v>
      </c>
      <c r="P93" s="73">
        <f t="shared" ref="P93:P96" si="13">F93/5</f>
        <v>3225</v>
      </c>
      <c r="Q93" s="73"/>
      <c r="R93" s="69"/>
      <c r="S93" s="76">
        <f t="shared" si="6"/>
        <v>3225</v>
      </c>
      <c r="T93" s="73">
        <f t="shared" si="7"/>
        <v>3225</v>
      </c>
      <c r="U93" s="70"/>
      <c r="V93" s="69"/>
      <c r="W93" s="76">
        <f t="shared" si="8"/>
        <v>3225</v>
      </c>
      <c r="X93" s="73">
        <f t="shared" si="9"/>
        <v>3225</v>
      </c>
      <c r="Y93" s="73"/>
      <c r="Z93" s="69"/>
      <c r="AA93" s="76">
        <f t="shared" si="10"/>
        <v>3225</v>
      </c>
      <c r="AB93" s="73">
        <f t="shared" si="11"/>
        <v>3225</v>
      </c>
      <c r="AC93" s="73"/>
      <c r="AD93" s="69"/>
    </row>
    <row r="94" spans="2:30" x14ac:dyDescent="0.25">
      <c r="B94" s="4" t="s">
        <v>5</v>
      </c>
      <c r="C94" s="7" t="s">
        <v>35</v>
      </c>
      <c r="D94" s="19">
        <v>600</v>
      </c>
      <c r="E94">
        <f>1*5</f>
        <v>5</v>
      </c>
      <c r="F94" s="20">
        <f>D94*E94</f>
        <v>3000</v>
      </c>
      <c r="G94" s="152">
        <f t="shared" si="1"/>
        <v>3000</v>
      </c>
      <c r="H94" s="147">
        <f t="shared" si="2"/>
        <v>3000</v>
      </c>
      <c r="I94" s="147">
        <f t="shared" si="2"/>
        <v>0</v>
      </c>
      <c r="J94" s="148">
        <f t="shared" si="2"/>
        <v>0</v>
      </c>
      <c r="K94" s="170">
        <f t="shared" si="3"/>
        <v>600</v>
      </c>
      <c r="L94" s="73">
        <f t="shared" si="12"/>
        <v>600</v>
      </c>
      <c r="M94" s="73"/>
      <c r="N94" s="69"/>
      <c r="O94" s="170">
        <f t="shared" si="0"/>
        <v>600</v>
      </c>
      <c r="P94" s="73">
        <f t="shared" si="13"/>
        <v>600</v>
      </c>
      <c r="Q94" s="73"/>
      <c r="R94" s="69"/>
      <c r="S94" s="76">
        <f t="shared" si="6"/>
        <v>600</v>
      </c>
      <c r="T94" s="73">
        <f t="shared" si="7"/>
        <v>600</v>
      </c>
      <c r="U94" s="70"/>
      <c r="V94" s="69"/>
      <c r="W94" s="76">
        <f t="shared" si="8"/>
        <v>600</v>
      </c>
      <c r="X94" s="73">
        <f t="shared" si="9"/>
        <v>600</v>
      </c>
      <c r="Y94" s="73"/>
      <c r="Z94" s="69"/>
      <c r="AA94" s="76">
        <f t="shared" si="10"/>
        <v>600</v>
      </c>
      <c r="AB94" s="73">
        <f t="shared" si="11"/>
        <v>600</v>
      </c>
      <c r="AC94" s="73"/>
      <c r="AD94" s="69"/>
    </row>
    <row r="95" spans="2:30" x14ac:dyDescent="0.25">
      <c r="B95" s="4" t="s">
        <v>30</v>
      </c>
      <c r="C95" s="7" t="s">
        <v>29</v>
      </c>
      <c r="D95" s="9">
        <v>100</v>
      </c>
      <c r="E95">
        <f>5*30</f>
        <v>150</v>
      </c>
      <c r="F95" s="20">
        <f>D95*E95</f>
        <v>15000</v>
      </c>
      <c r="G95" s="152">
        <f t="shared" si="1"/>
        <v>15000</v>
      </c>
      <c r="H95" s="147">
        <f t="shared" si="2"/>
        <v>15000</v>
      </c>
      <c r="I95" s="147">
        <f t="shared" si="2"/>
        <v>0</v>
      </c>
      <c r="J95" s="148">
        <f t="shared" si="2"/>
        <v>0</v>
      </c>
      <c r="K95" s="170">
        <f t="shared" si="3"/>
        <v>3000</v>
      </c>
      <c r="L95" s="73">
        <f t="shared" si="12"/>
        <v>3000</v>
      </c>
      <c r="M95" s="73"/>
      <c r="N95" s="69"/>
      <c r="O95" s="170">
        <f t="shared" si="0"/>
        <v>3000</v>
      </c>
      <c r="P95" s="73">
        <f t="shared" si="13"/>
        <v>3000</v>
      </c>
      <c r="Q95" s="73"/>
      <c r="R95" s="69"/>
      <c r="S95" s="76">
        <f t="shared" si="6"/>
        <v>3000</v>
      </c>
      <c r="T95" s="73">
        <f t="shared" si="7"/>
        <v>3000</v>
      </c>
      <c r="U95" s="70"/>
      <c r="V95" s="69"/>
      <c r="W95" s="76">
        <f t="shared" si="8"/>
        <v>3000</v>
      </c>
      <c r="X95" s="73">
        <f t="shared" si="9"/>
        <v>3000</v>
      </c>
      <c r="Y95" s="73"/>
      <c r="Z95" s="69"/>
      <c r="AA95" s="76">
        <f t="shared" si="10"/>
        <v>3000</v>
      </c>
      <c r="AB95" s="73">
        <f t="shared" si="11"/>
        <v>3000</v>
      </c>
      <c r="AC95" s="73"/>
      <c r="AD95" s="69"/>
    </row>
    <row r="96" spans="2:30" x14ac:dyDescent="0.25">
      <c r="B96" s="4" t="s">
        <v>7</v>
      </c>
      <c r="C96" s="7" t="s">
        <v>29</v>
      </c>
      <c r="D96" s="9">
        <v>20</v>
      </c>
      <c r="E96">
        <f>5*50</f>
        <v>250</v>
      </c>
      <c r="F96" s="20">
        <f>D96*E96*E92</f>
        <v>750000</v>
      </c>
      <c r="G96" s="152">
        <f t="shared" si="1"/>
        <v>750000</v>
      </c>
      <c r="H96" s="147">
        <f t="shared" si="2"/>
        <v>750000</v>
      </c>
      <c r="I96" s="147">
        <f t="shared" si="2"/>
        <v>0</v>
      </c>
      <c r="J96" s="148">
        <f t="shared" si="2"/>
        <v>0</v>
      </c>
      <c r="K96" s="170">
        <f t="shared" si="3"/>
        <v>150000</v>
      </c>
      <c r="L96" s="73">
        <f t="shared" si="12"/>
        <v>150000</v>
      </c>
      <c r="M96" s="73"/>
      <c r="N96" s="69"/>
      <c r="O96" s="170">
        <f t="shared" si="0"/>
        <v>150000</v>
      </c>
      <c r="P96" s="73">
        <f t="shared" si="13"/>
        <v>150000</v>
      </c>
      <c r="Q96" s="73"/>
      <c r="R96" s="69"/>
      <c r="S96" s="76">
        <f t="shared" si="6"/>
        <v>150000</v>
      </c>
      <c r="T96" s="73">
        <f t="shared" si="7"/>
        <v>150000</v>
      </c>
      <c r="U96" s="70"/>
      <c r="V96" s="69"/>
      <c r="W96" s="76">
        <f t="shared" si="8"/>
        <v>150000</v>
      </c>
      <c r="X96" s="73">
        <f t="shared" si="9"/>
        <v>150000</v>
      </c>
      <c r="Y96" s="73"/>
      <c r="Z96" s="69"/>
      <c r="AA96" s="76">
        <f t="shared" si="10"/>
        <v>150000</v>
      </c>
      <c r="AB96" s="73">
        <f t="shared" si="11"/>
        <v>150000</v>
      </c>
      <c r="AC96" s="73"/>
      <c r="AD96" s="69"/>
    </row>
    <row r="97" spans="2:30" ht="15.75" thickBot="1" x14ac:dyDescent="0.3">
      <c r="B97" s="4"/>
      <c r="F97" s="1"/>
      <c r="G97" s="152"/>
      <c r="H97" s="147"/>
      <c r="I97" s="147"/>
      <c r="J97" s="148"/>
      <c r="K97" s="79"/>
      <c r="L97" s="73"/>
      <c r="M97" s="73"/>
      <c r="N97" s="69"/>
      <c r="O97" s="79"/>
      <c r="P97" s="73"/>
      <c r="Q97" s="73"/>
      <c r="R97" s="69"/>
      <c r="S97" s="76"/>
      <c r="T97" s="73"/>
      <c r="U97" s="70"/>
      <c r="V97" s="69"/>
      <c r="W97" s="76"/>
      <c r="X97" s="73"/>
      <c r="Y97" s="73"/>
      <c r="Z97" s="69"/>
      <c r="AA97" s="76"/>
      <c r="AB97" s="73"/>
      <c r="AC97" s="73"/>
      <c r="AD97" s="69"/>
    </row>
    <row r="98" spans="2:30" ht="15.75" thickBot="1" x14ac:dyDescent="0.3">
      <c r="B98" s="13" t="s">
        <v>8</v>
      </c>
      <c r="C98" s="12"/>
      <c r="D98" s="12"/>
      <c r="E98" s="12"/>
      <c r="F98" s="22">
        <f>SUM(F83:F96)</f>
        <v>805375</v>
      </c>
      <c r="G98" s="153">
        <f t="shared" ref="G98:R98" si="14">SUM(G83:G96)</f>
        <v>824125</v>
      </c>
      <c r="H98" s="154">
        <f t="shared" si="14"/>
        <v>805375</v>
      </c>
      <c r="I98" s="154">
        <f t="shared" si="14"/>
        <v>0</v>
      </c>
      <c r="J98" s="154">
        <f t="shared" si="14"/>
        <v>18750</v>
      </c>
      <c r="K98" s="85">
        <f t="shared" si="14"/>
        <v>161075</v>
      </c>
      <c r="L98" s="72">
        <f t="shared" si="14"/>
        <v>161075</v>
      </c>
      <c r="M98" s="72">
        <f t="shared" si="14"/>
        <v>0</v>
      </c>
      <c r="N98" s="72">
        <f t="shared" si="14"/>
        <v>0</v>
      </c>
      <c r="O98" s="85">
        <f t="shared" si="14"/>
        <v>161075</v>
      </c>
      <c r="P98" s="72">
        <f t="shared" si="14"/>
        <v>161075</v>
      </c>
      <c r="Q98" s="72">
        <f t="shared" si="14"/>
        <v>0</v>
      </c>
      <c r="R98" s="72">
        <f t="shared" si="14"/>
        <v>0</v>
      </c>
      <c r="S98" s="74">
        <f>SUM(S83:S96)</f>
        <v>161075</v>
      </c>
      <c r="T98" s="74">
        <f t="shared" ref="T98:V98" si="15">SUM(T83:T96)</f>
        <v>161075</v>
      </c>
      <c r="U98" s="74">
        <f t="shared" si="15"/>
        <v>0</v>
      </c>
      <c r="V98" s="74">
        <f t="shared" si="15"/>
        <v>0</v>
      </c>
      <c r="W98" s="74">
        <f>SUM(W83:W96)</f>
        <v>161075</v>
      </c>
      <c r="X98" s="74">
        <f t="shared" ref="X98:Z98" si="16">SUM(X83:X96)</f>
        <v>161075</v>
      </c>
      <c r="Y98" s="74">
        <f t="shared" si="16"/>
        <v>0</v>
      </c>
      <c r="Z98" s="74">
        <f t="shared" si="16"/>
        <v>0</v>
      </c>
      <c r="AA98" s="74">
        <f>SUM(AA83:AA96)</f>
        <v>161075</v>
      </c>
      <c r="AB98" s="74">
        <f t="shared" ref="AB98:AD98" si="17">SUM(AB83:AB96)</f>
        <v>161075</v>
      </c>
      <c r="AC98" s="74">
        <f t="shared" si="17"/>
        <v>0</v>
      </c>
      <c r="AD98" s="74">
        <f t="shared" si="17"/>
        <v>0</v>
      </c>
    </row>
    <row r="102" spans="2:30" x14ac:dyDescent="0.25">
      <c r="B102" t="s">
        <v>244</v>
      </c>
    </row>
    <row r="103" spans="2:30" x14ac:dyDescent="0.25">
      <c r="B103" t="s">
        <v>245</v>
      </c>
    </row>
    <row r="104" spans="2:30" x14ac:dyDescent="0.25">
      <c r="B104" t="s">
        <v>246</v>
      </c>
    </row>
    <row r="105" spans="2:30" x14ac:dyDescent="0.25">
      <c r="B105" t="s">
        <v>247</v>
      </c>
    </row>
  </sheetData>
  <mergeCells count="6">
    <mergeCell ref="AA80:AD80"/>
    <mergeCell ref="G80:J80"/>
    <mergeCell ref="K80:N80"/>
    <mergeCell ref="O80:R80"/>
    <mergeCell ref="S80:V80"/>
    <mergeCell ref="W80:Z80"/>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W71" sqref="W71"/>
    </sheetView>
  </sheetViews>
  <sheetFormatPr defaultRowHeight="15" x14ac:dyDescent="0.25"/>
  <cols>
    <col min="1" max="1" width="5" customWidth="1"/>
    <col min="2" max="2" width="33.5703125" bestFit="1" customWidth="1"/>
    <col min="3" max="3" width="9" style="6" bestFit="1" customWidth="1"/>
    <col min="6" max="6" width="15" customWidth="1"/>
    <col min="7" max="7" width="13.28515625" customWidth="1"/>
    <col min="8" max="8" width="13" customWidth="1"/>
    <col min="10" max="10" width="15" customWidth="1"/>
    <col min="11" max="11" width="13.28515625" customWidth="1"/>
    <col min="14" max="14" width="12.28515625" customWidth="1"/>
  </cols>
  <sheetData>
    <row r="2" spans="2:4" x14ac:dyDescent="0.25">
      <c r="B2" t="s">
        <v>78</v>
      </c>
    </row>
    <row r="3" spans="2:4" x14ac:dyDescent="0.25">
      <c r="B3" t="s">
        <v>139</v>
      </c>
    </row>
    <row r="4" spans="2:4" x14ac:dyDescent="0.25">
      <c r="B4" t="s">
        <v>138</v>
      </c>
    </row>
    <row r="5" spans="2:4" x14ac:dyDescent="0.25">
      <c r="B5" s="1" t="s">
        <v>141</v>
      </c>
    </row>
    <row r="6" spans="2:4" x14ac:dyDescent="0.25">
      <c r="B6" s="1"/>
    </row>
    <row r="7" spans="2:4" x14ac:dyDescent="0.25">
      <c r="B7" s="26" t="s">
        <v>145</v>
      </c>
    </row>
    <row r="9" spans="2:4" ht="15.75" thickBot="1" x14ac:dyDescent="0.3">
      <c r="B9" s="4"/>
      <c r="C9" s="7"/>
      <c r="D9" s="9"/>
    </row>
    <row r="10" spans="2:4" hidden="1" x14ac:dyDescent="0.25">
      <c r="B10" s="4" t="s">
        <v>15</v>
      </c>
      <c r="C10" s="7" t="s">
        <v>9</v>
      </c>
      <c r="D10" s="9">
        <f>1+D13</f>
        <v>1</v>
      </c>
    </row>
    <row r="11" spans="2:4" hidden="1" x14ac:dyDescent="0.25">
      <c r="B11" s="4" t="s">
        <v>13</v>
      </c>
      <c r="C11" s="7" t="s">
        <v>21</v>
      </c>
      <c r="D11" s="9">
        <f>SUM(D13:D20)</f>
        <v>1</v>
      </c>
    </row>
    <row r="12" spans="2:4" hidden="1" x14ac:dyDescent="0.25">
      <c r="B12" s="4"/>
      <c r="C12" s="7"/>
    </row>
    <row r="13" spans="2:4" ht="30" hidden="1" x14ac:dyDescent="0.25">
      <c r="B13" s="15" t="s">
        <v>16</v>
      </c>
      <c r="C13" s="7"/>
      <c r="D13" s="14"/>
    </row>
    <row r="14" spans="2:4" ht="30" hidden="1" x14ac:dyDescent="0.25">
      <c r="B14" s="15" t="s">
        <v>28</v>
      </c>
      <c r="C14" s="7"/>
      <c r="D14" s="14"/>
    </row>
    <row r="15" spans="2:4" ht="30" hidden="1" x14ac:dyDescent="0.25">
      <c r="B15" s="15" t="s">
        <v>22</v>
      </c>
      <c r="C15" s="7"/>
      <c r="D15" s="14"/>
    </row>
    <row r="16" spans="2:4" ht="30" hidden="1" x14ac:dyDescent="0.25">
      <c r="B16" s="15" t="s">
        <v>17</v>
      </c>
      <c r="C16" s="7"/>
      <c r="D16" s="14">
        <v>1</v>
      </c>
    </row>
    <row r="17" spans="1:6" ht="30" hidden="1" x14ac:dyDescent="0.25">
      <c r="B17" s="15" t="s">
        <v>18</v>
      </c>
      <c r="C17" s="7"/>
      <c r="D17" s="14"/>
    </row>
    <row r="18" spans="1:6" ht="30" hidden="1" x14ac:dyDescent="0.25">
      <c r="B18" s="15" t="s">
        <v>19</v>
      </c>
      <c r="C18" s="7"/>
      <c r="D18" s="14"/>
    </row>
    <row r="19" spans="1:6" ht="30" hidden="1" x14ac:dyDescent="0.25">
      <c r="B19" s="15" t="s">
        <v>27</v>
      </c>
      <c r="C19" s="7"/>
      <c r="D19" s="14"/>
    </row>
    <row r="20" spans="1:6" ht="30" hidden="1" x14ac:dyDescent="0.25">
      <c r="B20" s="15" t="s">
        <v>20</v>
      </c>
      <c r="C20" s="7"/>
      <c r="D20" s="14"/>
    </row>
    <row r="21" spans="1:6" hidden="1" x14ac:dyDescent="0.25">
      <c r="C21" s="7"/>
    </row>
    <row r="22" spans="1:6" ht="18" hidden="1" thickBot="1" x14ac:dyDescent="0.35">
      <c r="B22" s="2" t="s">
        <v>46</v>
      </c>
      <c r="C22" s="8"/>
      <c r="D22" s="2"/>
      <c r="E22" s="2"/>
      <c r="F22" s="2"/>
    </row>
    <row r="23" spans="1:6" hidden="1" x14ac:dyDescent="0.25">
      <c r="A23" t="str">
        <f>re!B2</f>
        <v>Curs schimb MDL/EUR (şfîrşit an 2020)</v>
      </c>
      <c r="C23" s="7"/>
      <c r="D23" s="18">
        <f>re!C2</f>
        <v>21.5</v>
      </c>
    </row>
    <row r="24" spans="1:6" hidden="1" x14ac:dyDescent="0.25">
      <c r="A24" t="str">
        <f>re!B3</f>
        <v>Curs schimb MDL/USD (şfîrşit an 20205)</v>
      </c>
      <c r="C24" s="7"/>
      <c r="D24" s="18">
        <f>re!C3</f>
        <v>20</v>
      </c>
    </row>
    <row r="25" spans="1:6" hidden="1" x14ac:dyDescent="0.25">
      <c r="C25" s="7"/>
      <c r="D25" s="7" t="s">
        <v>12</v>
      </c>
      <c r="E25" s="7" t="s">
        <v>10</v>
      </c>
      <c r="F25" s="7" t="s">
        <v>11</v>
      </c>
    </row>
    <row r="26" spans="1:6" hidden="1" x14ac:dyDescent="0.25">
      <c r="B26" s="4" t="s">
        <v>23</v>
      </c>
      <c r="C26" s="7" t="s">
        <v>1</v>
      </c>
      <c r="D26" s="9">
        <f>re!C6*D23</f>
        <v>8600</v>
      </c>
      <c r="F26" s="10">
        <f>D26*E26</f>
        <v>0</v>
      </c>
    </row>
    <row r="27" spans="1:6" hidden="1" x14ac:dyDescent="0.25">
      <c r="B27" s="4" t="s">
        <v>2</v>
      </c>
      <c r="C27" s="7" t="s">
        <v>1</v>
      </c>
      <c r="D27" s="9">
        <f>re!C8*D23</f>
        <v>2150</v>
      </c>
      <c r="F27" s="10">
        <f>D27*E27</f>
        <v>0</v>
      </c>
    </row>
    <row r="28" spans="1:6" hidden="1" x14ac:dyDescent="0.25">
      <c r="B28" s="4" t="s">
        <v>3</v>
      </c>
      <c r="C28" s="7" t="s">
        <v>1</v>
      </c>
      <c r="D28" s="9">
        <f>re!C9*D23</f>
        <v>1075</v>
      </c>
      <c r="F28" s="10">
        <f>D28*E28</f>
        <v>0</v>
      </c>
    </row>
    <row r="29" spans="1:6" hidden="1" x14ac:dyDescent="0.25">
      <c r="B29" s="4" t="s">
        <v>4</v>
      </c>
      <c r="C29" s="7" t="s">
        <v>6</v>
      </c>
      <c r="D29" s="9">
        <f>re!C10*D23</f>
        <v>6450</v>
      </c>
      <c r="F29" s="10">
        <f>D29*E29</f>
        <v>0</v>
      </c>
    </row>
    <row r="30" spans="1:6" hidden="1" x14ac:dyDescent="0.25">
      <c r="B30" s="4"/>
      <c r="C30" s="7"/>
      <c r="D30" s="9"/>
      <c r="F30" s="10"/>
    </row>
    <row r="31" spans="1:6" hidden="1" x14ac:dyDescent="0.25">
      <c r="B31" s="4" t="s">
        <v>24</v>
      </c>
      <c r="C31" s="7" t="s">
        <v>29</v>
      </c>
      <c r="D31" s="9">
        <f>re!C7*D24</f>
        <v>30000</v>
      </c>
      <c r="F31" s="10">
        <f>D31*E31</f>
        <v>0</v>
      </c>
    </row>
    <row r="32" spans="1:6" hidden="1" x14ac:dyDescent="0.25">
      <c r="B32" s="4" t="s">
        <v>26</v>
      </c>
      <c r="C32" s="7" t="s">
        <v>29</v>
      </c>
      <c r="D32" s="9">
        <v>35</v>
      </c>
      <c r="F32" s="10">
        <f>D32*E32</f>
        <v>0</v>
      </c>
    </row>
    <row r="33" spans="2:30" hidden="1" x14ac:dyDescent="0.25">
      <c r="B33" s="4"/>
      <c r="C33" s="7"/>
      <c r="D33" s="9"/>
      <c r="F33" s="10"/>
    </row>
    <row r="34" spans="2:30" hidden="1" x14ac:dyDescent="0.25">
      <c r="B34" s="4" t="s">
        <v>36</v>
      </c>
      <c r="C34" s="7" t="s">
        <v>34</v>
      </c>
      <c r="D34" s="9">
        <v>100</v>
      </c>
      <c r="F34" s="10">
        <f>D34*E34</f>
        <v>0</v>
      </c>
    </row>
    <row r="35" spans="2:30" hidden="1" x14ac:dyDescent="0.25">
      <c r="B35" s="4" t="s">
        <v>33</v>
      </c>
      <c r="C35" s="7" t="s">
        <v>34</v>
      </c>
      <c r="D35" s="9">
        <v>8</v>
      </c>
      <c r="F35" s="10">
        <f>D35*E35</f>
        <v>0</v>
      </c>
    </row>
    <row r="36" spans="2:30" hidden="1" x14ac:dyDescent="0.25">
      <c r="B36" s="4"/>
      <c r="C36" s="7"/>
      <c r="D36" s="9"/>
      <c r="F36" s="10"/>
    </row>
    <row r="37" spans="2:30" hidden="1" x14ac:dyDescent="0.25">
      <c r="B37" s="4" t="s">
        <v>25</v>
      </c>
      <c r="C37" s="7" t="s">
        <v>31</v>
      </c>
      <c r="D37" s="9"/>
      <c r="F37" s="10">
        <f>SUM(F38:F41)</f>
        <v>0</v>
      </c>
    </row>
    <row r="38" spans="2:30" hidden="1" x14ac:dyDescent="0.25">
      <c r="B38" s="4" t="s">
        <v>32</v>
      </c>
      <c r="C38" s="7" t="s">
        <v>35</v>
      </c>
      <c r="D38" s="9">
        <f>re!C11*D23</f>
        <v>3225</v>
      </c>
      <c r="F38" s="10">
        <f>D38*E38</f>
        <v>0</v>
      </c>
    </row>
    <row r="39" spans="2:30" hidden="1" x14ac:dyDescent="0.25">
      <c r="B39" s="4" t="s">
        <v>5</v>
      </c>
      <c r="C39" s="7" t="s">
        <v>35</v>
      </c>
      <c r="D39" s="19">
        <f>re!C12*D23</f>
        <v>537.5</v>
      </c>
      <c r="F39" s="10">
        <f>D39*E39</f>
        <v>0</v>
      </c>
    </row>
    <row r="40" spans="2:30" hidden="1" x14ac:dyDescent="0.25">
      <c r="B40" s="4" t="s">
        <v>30</v>
      </c>
      <c r="C40" s="7" t="s">
        <v>29</v>
      </c>
      <c r="D40" s="9">
        <v>40</v>
      </c>
      <c r="F40" s="10">
        <f>D40*E40*E37</f>
        <v>0</v>
      </c>
    </row>
    <row r="41" spans="2:30" hidden="1" x14ac:dyDescent="0.25">
      <c r="B41" s="4" t="s">
        <v>7</v>
      </c>
      <c r="C41" s="7" t="s">
        <v>29</v>
      </c>
      <c r="D41" s="9">
        <v>20</v>
      </c>
      <c r="F41" s="10">
        <f>D41*E41*E37</f>
        <v>0</v>
      </c>
    </row>
    <row r="42" spans="2:30" hidden="1" x14ac:dyDescent="0.25">
      <c r="B42" s="4"/>
      <c r="F42" s="1"/>
    </row>
    <row r="43" spans="2:30" hidden="1" x14ac:dyDescent="0.25">
      <c r="B43" s="13" t="s">
        <v>8</v>
      </c>
      <c r="C43" s="12"/>
      <c r="D43" s="12"/>
      <c r="E43" s="12"/>
      <c r="F43" s="11">
        <f>SUM(F26:F37)</f>
        <v>0</v>
      </c>
    </row>
    <row r="44" spans="2:30" hidden="1" x14ac:dyDescent="0.25"/>
    <row r="45" spans="2:30" ht="18" thickBot="1" x14ac:dyDescent="0.35">
      <c r="B45" s="2" t="s">
        <v>75</v>
      </c>
      <c r="C45" s="8"/>
      <c r="D45" s="2"/>
      <c r="E45" s="2"/>
      <c r="F45" s="2"/>
      <c r="G45" s="203" t="s">
        <v>68</v>
      </c>
      <c r="H45" s="204"/>
      <c r="I45" s="204"/>
      <c r="J45" s="205"/>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218</v>
      </c>
      <c r="C48" s="7" t="s">
        <v>0</v>
      </c>
      <c r="D48" s="9">
        <v>2500</v>
      </c>
      <c r="E48">
        <v>20</v>
      </c>
      <c r="F48" s="58">
        <f>D48*E48</f>
        <v>50000</v>
      </c>
      <c r="G48" s="146">
        <f>SUM(H48:J48)</f>
        <v>50000</v>
      </c>
      <c r="H48" s="147">
        <f>L48+P48+T48+X48+AB48</f>
        <v>25000</v>
      </c>
      <c r="I48" s="147">
        <f>M48+Q48+U48+Y48+AC48</f>
        <v>0</v>
      </c>
      <c r="J48" s="148">
        <f>R48+V48+Z48+AD48</f>
        <v>25000</v>
      </c>
      <c r="K48" s="61"/>
      <c r="L48" s="55"/>
      <c r="M48" s="55"/>
      <c r="N48" s="69"/>
      <c r="O48" s="61">
        <f>SUM(P48:R48)</f>
        <v>0</v>
      </c>
      <c r="P48" s="55"/>
      <c r="Q48" s="55"/>
      <c r="R48" s="69"/>
      <c r="S48" s="61">
        <f>SUM(T48:V48)</f>
        <v>25000</v>
      </c>
      <c r="T48" s="55"/>
      <c r="U48" s="56"/>
      <c r="V48" s="63">
        <f>F48/2</f>
        <v>25000</v>
      </c>
      <c r="W48" s="61">
        <f>SUM(X48:Z48)</f>
        <v>0</v>
      </c>
      <c r="X48" s="55"/>
      <c r="Y48" s="55"/>
      <c r="Z48" s="63"/>
      <c r="AA48" s="61">
        <f>SUM(AB48:AD48)</f>
        <v>25000</v>
      </c>
      <c r="AB48" s="55">
        <f>F48/2</f>
        <v>25000</v>
      </c>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f t="shared" ref="V49:V61" si="6">F49/2</f>
        <v>0</v>
      </c>
      <c r="W49" s="61">
        <f t="shared" ref="W49:W61" si="7">SUM(X49:Z49)</f>
        <v>0</v>
      </c>
      <c r="X49" s="55"/>
      <c r="Y49" s="55"/>
      <c r="Z49" s="63"/>
      <c r="AA49" s="61">
        <f t="shared" ref="AA49:AA61" si="8">SUM(AB49:AD49)</f>
        <v>0</v>
      </c>
      <c r="AB49" s="55">
        <f t="shared" ref="AB49:AB61" si="9">F49/2</f>
        <v>0</v>
      </c>
      <c r="AC49" s="55"/>
      <c r="AD49" s="63"/>
    </row>
    <row r="50" spans="2:30" x14ac:dyDescent="0.25">
      <c r="B50" s="4"/>
      <c r="C50" s="7"/>
      <c r="D50" s="9"/>
      <c r="F50" s="58"/>
      <c r="G50" s="146"/>
      <c r="H50" s="147"/>
      <c r="I50" s="147"/>
      <c r="J50" s="148"/>
      <c r="K50" s="61">
        <f t="shared" si="4"/>
        <v>0</v>
      </c>
      <c r="L50" s="55"/>
      <c r="M50" s="55"/>
      <c r="N50" s="63"/>
      <c r="O50" s="61">
        <f t="shared" ref="O50:O57" si="10">SUM(P50:R50)</f>
        <v>0</v>
      </c>
      <c r="P50" s="55"/>
      <c r="Q50" s="55"/>
      <c r="R50" s="69">
        <f t="shared" ref="R50:R56" si="11">F50</f>
        <v>0</v>
      </c>
      <c r="S50" s="61">
        <f t="shared" si="5"/>
        <v>0</v>
      </c>
      <c r="T50" s="55"/>
      <c r="U50" s="56"/>
      <c r="V50" s="63">
        <f t="shared" si="6"/>
        <v>0</v>
      </c>
      <c r="W50" s="61">
        <f t="shared" si="7"/>
        <v>0</v>
      </c>
      <c r="X50" s="55"/>
      <c r="Y50" s="55"/>
      <c r="Z50" s="63"/>
      <c r="AA50" s="61">
        <f t="shared" si="8"/>
        <v>0</v>
      </c>
      <c r="AB50" s="55">
        <f t="shared" si="9"/>
        <v>0</v>
      </c>
      <c r="AC50" s="55"/>
      <c r="AD50" s="63"/>
    </row>
    <row r="51" spans="2:30" x14ac:dyDescent="0.25">
      <c r="B51" s="4" t="s">
        <v>217</v>
      </c>
      <c r="C51" s="7" t="s">
        <v>0</v>
      </c>
      <c r="D51" s="9">
        <v>2500</v>
      </c>
      <c r="E51" s="52">
        <v>20</v>
      </c>
      <c r="F51" s="58">
        <f t="shared" si="0"/>
        <v>50000</v>
      </c>
      <c r="G51" s="146">
        <f t="shared" si="1"/>
        <v>50000</v>
      </c>
      <c r="H51" s="147">
        <f t="shared" si="2"/>
        <v>25000</v>
      </c>
      <c r="I51" s="147">
        <f t="shared" si="2"/>
        <v>0</v>
      </c>
      <c r="J51" s="148">
        <f t="shared" si="3"/>
        <v>25000</v>
      </c>
      <c r="K51" s="61">
        <f t="shared" si="4"/>
        <v>0</v>
      </c>
      <c r="L51" s="55"/>
      <c r="M51" s="55"/>
      <c r="N51" s="69"/>
      <c r="O51" s="61">
        <f t="shared" si="10"/>
        <v>0</v>
      </c>
      <c r="P51" s="55"/>
      <c r="Q51" s="55"/>
      <c r="R51" s="69"/>
      <c r="S51" s="61">
        <f t="shared" si="5"/>
        <v>25000</v>
      </c>
      <c r="T51" s="55"/>
      <c r="U51" s="56"/>
      <c r="V51" s="63">
        <f t="shared" si="6"/>
        <v>25000</v>
      </c>
      <c r="W51" s="61">
        <f t="shared" si="7"/>
        <v>0</v>
      </c>
      <c r="X51" s="55"/>
      <c r="Y51" s="55"/>
      <c r="Z51" s="63"/>
      <c r="AA51" s="61">
        <f t="shared" si="8"/>
        <v>25000</v>
      </c>
      <c r="AB51" s="55">
        <f t="shared" si="9"/>
        <v>25000</v>
      </c>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10"/>
        <v>0</v>
      </c>
      <c r="P52" s="55"/>
      <c r="Q52" s="55"/>
      <c r="R52" s="69"/>
      <c r="S52" s="61">
        <f t="shared" si="5"/>
        <v>0</v>
      </c>
      <c r="T52" s="55"/>
      <c r="U52" s="56"/>
      <c r="V52" s="63">
        <f t="shared" si="6"/>
        <v>0</v>
      </c>
      <c r="W52" s="61">
        <f t="shared" si="7"/>
        <v>0</v>
      </c>
      <c r="X52" s="55"/>
      <c r="Y52" s="55"/>
      <c r="Z52" s="63"/>
      <c r="AA52" s="61">
        <f t="shared" si="8"/>
        <v>0</v>
      </c>
      <c r="AB52" s="55">
        <f t="shared" si="9"/>
        <v>0</v>
      </c>
      <c r="AC52" s="55"/>
      <c r="AD52" s="63"/>
    </row>
    <row r="53" spans="2:30" x14ac:dyDescent="0.25">
      <c r="B53" s="4"/>
      <c r="C53" s="7"/>
      <c r="D53" s="9"/>
      <c r="F53" s="58"/>
      <c r="G53" s="146"/>
      <c r="H53" s="147"/>
      <c r="I53" s="147"/>
      <c r="J53" s="148"/>
      <c r="K53" s="61">
        <f t="shared" si="4"/>
        <v>0</v>
      </c>
      <c r="L53" s="55"/>
      <c r="M53" s="55"/>
      <c r="N53" s="63"/>
      <c r="O53" s="61">
        <f t="shared" si="10"/>
        <v>0</v>
      </c>
      <c r="P53" s="55"/>
      <c r="Q53" s="55"/>
      <c r="R53" s="69">
        <f t="shared" si="11"/>
        <v>0</v>
      </c>
      <c r="S53" s="61">
        <f t="shared" si="5"/>
        <v>0</v>
      </c>
      <c r="T53" s="55"/>
      <c r="U53" s="56"/>
      <c r="V53" s="63">
        <f t="shared" si="6"/>
        <v>0</v>
      </c>
      <c r="W53" s="61">
        <f t="shared" si="7"/>
        <v>0</v>
      </c>
      <c r="X53" s="55"/>
      <c r="Y53" s="55"/>
      <c r="Z53" s="63"/>
      <c r="AA53" s="61">
        <f t="shared" si="8"/>
        <v>0</v>
      </c>
      <c r="AB53" s="55">
        <f t="shared" si="9"/>
        <v>0</v>
      </c>
      <c r="AC53" s="55"/>
      <c r="AD53" s="63"/>
    </row>
    <row r="54" spans="2:30" x14ac:dyDescent="0.25">
      <c r="B54" s="4" t="s">
        <v>216</v>
      </c>
      <c r="C54" s="7" t="s">
        <v>105</v>
      </c>
      <c r="D54" s="9">
        <v>150</v>
      </c>
      <c r="E54">
        <v>1000</v>
      </c>
      <c r="F54" s="58">
        <f t="shared" si="0"/>
        <v>150000</v>
      </c>
      <c r="G54" s="146">
        <f t="shared" si="1"/>
        <v>150000</v>
      </c>
      <c r="H54" s="147">
        <f t="shared" si="2"/>
        <v>75000</v>
      </c>
      <c r="I54" s="147">
        <f t="shared" si="2"/>
        <v>0</v>
      </c>
      <c r="J54" s="148">
        <f t="shared" si="3"/>
        <v>75000</v>
      </c>
      <c r="K54" s="61">
        <f t="shared" si="4"/>
        <v>0</v>
      </c>
      <c r="L54" s="55"/>
      <c r="M54" s="55"/>
      <c r="N54" s="63"/>
      <c r="O54" s="61">
        <f t="shared" si="10"/>
        <v>0</v>
      </c>
      <c r="P54" s="55"/>
      <c r="Q54" s="55"/>
      <c r="R54" s="69"/>
      <c r="S54" s="61">
        <f t="shared" si="5"/>
        <v>75000</v>
      </c>
      <c r="T54" s="55"/>
      <c r="U54" s="56"/>
      <c r="V54" s="63">
        <f t="shared" si="6"/>
        <v>75000</v>
      </c>
      <c r="W54" s="61">
        <f t="shared" si="7"/>
        <v>0</v>
      </c>
      <c r="X54" s="55"/>
      <c r="Y54" s="55"/>
      <c r="Z54" s="63"/>
      <c r="AA54" s="61">
        <f t="shared" si="8"/>
        <v>75000</v>
      </c>
      <c r="AB54" s="55">
        <f t="shared" si="9"/>
        <v>75000</v>
      </c>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10"/>
        <v>0</v>
      </c>
      <c r="P55" s="55"/>
      <c r="Q55" s="55"/>
      <c r="R55" s="69"/>
      <c r="S55" s="61">
        <f t="shared" si="5"/>
        <v>0</v>
      </c>
      <c r="T55" s="55"/>
      <c r="U55" s="56"/>
      <c r="V55" s="63">
        <f t="shared" si="6"/>
        <v>0</v>
      </c>
      <c r="W55" s="61">
        <f t="shared" si="7"/>
        <v>0</v>
      </c>
      <c r="X55" s="55"/>
      <c r="Y55" s="55"/>
      <c r="Z55" s="63"/>
      <c r="AA55" s="61">
        <f t="shared" si="8"/>
        <v>0</v>
      </c>
      <c r="AB55" s="55">
        <f t="shared" si="9"/>
        <v>0</v>
      </c>
      <c r="AC55" s="55"/>
      <c r="AD55" s="63"/>
    </row>
    <row r="56" spans="2:30" x14ac:dyDescent="0.25">
      <c r="B56" s="4"/>
      <c r="C56" s="7"/>
      <c r="D56" s="9"/>
      <c r="F56" s="58"/>
      <c r="G56" s="146"/>
      <c r="H56" s="147"/>
      <c r="I56" s="147"/>
      <c r="J56" s="148"/>
      <c r="K56" s="61">
        <f t="shared" si="4"/>
        <v>0</v>
      </c>
      <c r="L56" s="55"/>
      <c r="M56" s="55"/>
      <c r="N56" s="63"/>
      <c r="O56" s="61">
        <f t="shared" si="10"/>
        <v>0</v>
      </c>
      <c r="P56" s="55"/>
      <c r="Q56" s="55"/>
      <c r="R56" s="69">
        <f t="shared" si="11"/>
        <v>0</v>
      </c>
      <c r="S56" s="61">
        <f t="shared" si="5"/>
        <v>0</v>
      </c>
      <c r="T56" s="55"/>
      <c r="U56" s="56"/>
      <c r="V56" s="63">
        <f t="shared" si="6"/>
        <v>0</v>
      </c>
      <c r="W56" s="61">
        <f t="shared" si="7"/>
        <v>0</v>
      </c>
      <c r="X56" s="55"/>
      <c r="Y56" s="55"/>
      <c r="Z56" s="63"/>
      <c r="AA56" s="61">
        <f t="shared" si="8"/>
        <v>0</v>
      </c>
      <c r="AB56" s="55">
        <f t="shared" si="9"/>
        <v>0</v>
      </c>
      <c r="AC56" s="55"/>
      <c r="AD56" s="63"/>
    </row>
    <row r="57" spans="2:30" x14ac:dyDescent="0.25">
      <c r="B57" s="4" t="s">
        <v>25</v>
      </c>
      <c r="C57" s="7" t="s">
        <v>31</v>
      </c>
      <c r="D57" s="9">
        <v>100</v>
      </c>
      <c r="E57">
        <v>40</v>
      </c>
      <c r="F57" s="58">
        <f>D57*E57</f>
        <v>4000</v>
      </c>
      <c r="G57" s="146">
        <f t="shared" si="1"/>
        <v>4000</v>
      </c>
      <c r="H57" s="147">
        <f t="shared" si="2"/>
        <v>2000</v>
      </c>
      <c r="I57" s="147">
        <f t="shared" si="2"/>
        <v>0</v>
      </c>
      <c r="J57" s="148">
        <f t="shared" si="3"/>
        <v>2000</v>
      </c>
      <c r="K57" s="61">
        <f t="shared" si="4"/>
        <v>0</v>
      </c>
      <c r="L57" s="55"/>
      <c r="M57" s="55"/>
      <c r="N57" s="63"/>
      <c r="O57" s="61">
        <f t="shared" si="10"/>
        <v>0</v>
      </c>
      <c r="P57" s="55"/>
      <c r="Q57" s="55"/>
      <c r="R57" s="69"/>
      <c r="S57" s="61">
        <f t="shared" si="5"/>
        <v>2000</v>
      </c>
      <c r="T57" s="55"/>
      <c r="U57" s="56"/>
      <c r="V57" s="63">
        <f t="shared" si="6"/>
        <v>2000</v>
      </c>
      <c r="W57" s="61">
        <f t="shared" si="7"/>
        <v>0</v>
      </c>
      <c r="X57" s="55"/>
      <c r="Y57" s="55"/>
      <c r="Z57" s="63"/>
      <c r="AA57" s="61">
        <f t="shared" si="8"/>
        <v>2000</v>
      </c>
      <c r="AB57" s="55">
        <f t="shared" si="9"/>
        <v>2000</v>
      </c>
      <c r="AC57" s="55"/>
      <c r="AD57" s="63"/>
    </row>
    <row r="58" spans="2:30" x14ac:dyDescent="0.25">
      <c r="B58" s="4" t="s">
        <v>32</v>
      </c>
      <c r="C58" s="7" t="s">
        <v>35</v>
      </c>
      <c r="D58" s="19">
        <v>3225</v>
      </c>
      <c r="E58">
        <v>2</v>
      </c>
      <c r="F58" s="58">
        <f>D58*E58</f>
        <v>6450</v>
      </c>
      <c r="G58" s="146">
        <f t="shared" si="1"/>
        <v>6450</v>
      </c>
      <c r="H58" s="147">
        <f t="shared" si="2"/>
        <v>3225</v>
      </c>
      <c r="I58" s="147">
        <f t="shared" si="2"/>
        <v>0</v>
      </c>
      <c r="J58" s="148">
        <f t="shared" si="3"/>
        <v>3225</v>
      </c>
      <c r="K58" s="61">
        <f t="shared" si="4"/>
        <v>0</v>
      </c>
      <c r="L58" s="55"/>
      <c r="M58" s="55"/>
      <c r="N58" s="63"/>
      <c r="O58" s="61"/>
      <c r="P58" s="55"/>
      <c r="Q58" s="55"/>
      <c r="R58" s="69"/>
      <c r="S58" s="61">
        <f t="shared" si="5"/>
        <v>3225</v>
      </c>
      <c r="T58" s="55"/>
      <c r="U58" s="56"/>
      <c r="V58" s="63">
        <f t="shared" si="6"/>
        <v>3225</v>
      </c>
      <c r="W58" s="61">
        <f t="shared" si="7"/>
        <v>0</v>
      </c>
      <c r="X58" s="55"/>
      <c r="Y58" s="55"/>
      <c r="Z58" s="63"/>
      <c r="AA58" s="61">
        <f t="shared" si="8"/>
        <v>3225</v>
      </c>
      <c r="AB58" s="55">
        <f t="shared" si="9"/>
        <v>3225</v>
      </c>
      <c r="AC58" s="55"/>
      <c r="AD58" s="63"/>
    </row>
    <row r="59" spans="2:30" x14ac:dyDescent="0.25">
      <c r="B59" s="4" t="s">
        <v>5</v>
      </c>
      <c r="C59" s="7" t="s">
        <v>35</v>
      </c>
      <c r="D59" s="19">
        <v>537.5</v>
      </c>
      <c r="E59">
        <v>2</v>
      </c>
      <c r="F59" s="58">
        <f>D59*E59</f>
        <v>1075</v>
      </c>
      <c r="G59" s="146">
        <f t="shared" si="1"/>
        <v>1075</v>
      </c>
      <c r="H59" s="147">
        <f t="shared" si="2"/>
        <v>537.5</v>
      </c>
      <c r="I59" s="147">
        <f t="shared" si="2"/>
        <v>0</v>
      </c>
      <c r="J59" s="148">
        <f t="shared" si="3"/>
        <v>537.5</v>
      </c>
      <c r="K59" s="61">
        <f t="shared" si="4"/>
        <v>0</v>
      </c>
      <c r="L59" s="55"/>
      <c r="M59" s="55"/>
      <c r="N59" s="63"/>
      <c r="O59" s="61"/>
      <c r="P59" s="55"/>
      <c r="Q59" s="55"/>
      <c r="R59" s="69"/>
      <c r="S59" s="61">
        <f t="shared" si="5"/>
        <v>537.5</v>
      </c>
      <c r="T59" s="55"/>
      <c r="U59" s="56"/>
      <c r="V59" s="63">
        <f t="shared" si="6"/>
        <v>537.5</v>
      </c>
      <c r="W59" s="61">
        <f t="shared" si="7"/>
        <v>0</v>
      </c>
      <c r="X59" s="55"/>
      <c r="Y59" s="55"/>
      <c r="Z59" s="63"/>
      <c r="AA59" s="61">
        <f t="shared" si="8"/>
        <v>537.5</v>
      </c>
      <c r="AB59" s="55">
        <f t="shared" si="9"/>
        <v>537.5</v>
      </c>
      <c r="AC59" s="55"/>
      <c r="AD59" s="63"/>
    </row>
    <row r="60" spans="2:30" x14ac:dyDescent="0.25">
      <c r="B60" s="4" t="s">
        <v>30</v>
      </c>
      <c r="C60" s="7" t="s">
        <v>29</v>
      </c>
      <c r="D60" s="9">
        <v>40</v>
      </c>
      <c r="E60">
        <v>2</v>
      </c>
      <c r="F60" s="58">
        <f>D60*E60</f>
        <v>80</v>
      </c>
      <c r="G60" s="146">
        <f t="shared" si="1"/>
        <v>80</v>
      </c>
      <c r="H60" s="147">
        <f t="shared" si="2"/>
        <v>40</v>
      </c>
      <c r="I60" s="147">
        <f t="shared" si="2"/>
        <v>0</v>
      </c>
      <c r="J60" s="148">
        <f t="shared" si="3"/>
        <v>40</v>
      </c>
      <c r="K60" s="61">
        <f t="shared" si="4"/>
        <v>0</v>
      </c>
      <c r="L60" s="55"/>
      <c r="M60" s="55"/>
      <c r="N60" s="63"/>
      <c r="O60" s="61"/>
      <c r="P60" s="55"/>
      <c r="Q60" s="55"/>
      <c r="R60" s="69"/>
      <c r="S60" s="61">
        <f t="shared" si="5"/>
        <v>40</v>
      </c>
      <c r="T60" s="55"/>
      <c r="U60" s="56"/>
      <c r="V60" s="63">
        <f t="shared" si="6"/>
        <v>40</v>
      </c>
      <c r="W60" s="61">
        <f t="shared" si="7"/>
        <v>0</v>
      </c>
      <c r="X60" s="55"/>
      <c r="Y60" s="55"/>
      <c r="Z60" s="63"/>
      <c r="AA60" s="61">
        <f t="shared" si="8"/>
        <v>40</v>
      </c>
      <c r="AB60" s="55">
        <f t="shared" si="9"/>
        <v>40</v>
      </c>
      <c r="AC60" s="55"/>
      <c r="AD60" s="63"/>
    </row>
    <row r="61" spans="2:30" x14ac:dyDescent="0.25">
      <c r="B61" s="4" t="s">
        <v>7</v>
      </c>
      <c r="C61" s="7" t="s">
        <v>29</v>
      </c>
      <c r="D61" s="9">
        <v>20</v>
      </c>
      <c r="E61">
        <v>80</v>
      </c>
      <c r="F61" s="58">
        <f>D61*E61</f>
        <v>1600</v>
      </c>
      <c r="G61" s="146">
        <f t="shared" si="1"/>
        <v>1600</v>
      </c>
      <c r="H61" s="147">
        <f t="shared" si="2"/>
        <v>800</v>
      </c>
      <c r="I61" s="147">
        <f t="shared" si="2"/>
        <v>0</v>
      </c>
      <c r="J61" s="148">
        <f t="shared" si="3"/>
        <v>800</v>
      </c>
      <c r="K61" s="61">
        <f t="shared" si="4"/>
        <v>0</v>
      </c>
      <c r="L61" s="55"/>
      <c r="M61" s="55"/>
      <c r="N61" s="63"/>
      <c r="O61" s="61"/>
      <c r="P61" s="55"/>
      <c r="Q61" s="55"/>
      <c r="R61" s="69"/>
      <c r="S61" s="61">
        <f t="shared" si="5"/>
        <v>800</v>
      </c>
      <c r="T61" s="55"/>
      <c r="U61" s="56"/>
      <c r="V61" s="63">
        <f t="shared" si="6"/>
        <v>800</v>
      </c>
      <c r="W61" s="61">
        <f t="shared" si="7"/>
        <v>0</v>
      </c>
      <c r="X61" s="55"/>
      <c r="Y61" s="55"/>
      <c r="Z61" s="63"/>
      <c r="AA61" s="61">
        <f t="shared" si="8"/>
        <v>800</v>
      </c>
      <c r="AB61" s="55">
        <f t="shared" si="9"/>
        <v>800</v>
      </c>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2">SUM(F48:F61)</f>
        <v>263205</v>
      </c>
      <c r="G63" s="150">
        <f t="shared" si="12"/>
        <v>263205</v>
      </c>
      <c r="H63" s="150">
        <f t="shared" si="12"/>
        <v>131602.5</v>
      </c>
      <c r="I63" s="150">
        <f t="shared" si="12"/>
        <v>0</v>
      </c>
      <c r="J63" s="150">
        <f t="shared" si="12"/>
        <v>131602.5</v>
      </c>
      <c r="K63" s="66">
        <f t="shared" si="12"/>
        <v>0</v>
      </c>
      <c r="L63" s="66">
        <f t="shared" si="12"/>
        <v>0</v>
      </c>
      <c r="M63" s="66">
        <f t="shared" si="12"/>
        <v>0</v>
      </c>
      <c r="N63" s="66">
        <f t="shared" si="12"/>
        <v>0</v>
      </c>
      <c r="O63" s="67">
        <f t="shared" si="12"/>
        <v>0</v>
      </c>
      <c r="P63" s="68"/>
      <c r="Q63" s="68"/>
      <c r="R63" s="72">
        <f>SUM(R48:R62)</f>
        <v>0</v>
      </c>
      <c r="S63" s="72">
        <f t="shared" ref="S63:AD63" si="13">SUM(S48:S62)</f>
        <v>131602.5</v>
      </c>
      <c r="T63" s="72">
        <f t="shared" si="13"/>
        <v>0</v>
      </c>
      <c r="U63" s="72">
        <f t="shared" si="13"/>
        <v>0</v>
      </c>
      <c r="V63" s="72">
        <f t="shared" si="13"/>
        <v>131602.5</v>
      </c>
      <c r="W63" s="72">
        <f t="shared" si="13"/>
        <v>0</v>
      </c>
      <c r="X63" s="72">
        <f t="shared" si="13"/>
        <v>0</v>
      </c>
      <c r="Y63" s="72">
        <f t="shared" si="13"/>
        <v>0</v>
      </c>
      <c r="Z63" s="72">
        <f t="shared" si="13"/>
        <v>0</v>
      </c>
      <c r="AA63" s="72">
        <f t="shared" si="13"/>
        <v>131602.5</v>
      </c>
      <c r="AB63" s="72">
        <f t="shared" si="13"/>
        <v>131602.5</v>
      </c>
      <c r="AC63" s="72">
        <f t="shared" si="13"/>
        <v>0</v>
      </c>
      <c r="AD63" s="72">
        <f t="shared" si="13"/>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N50" sqref="N50"/>
    </sheetView>
  </sheetViews>
  <sheetFormatPr defaultRowHeight="15" x14ac:dyDescent="0.25"/>
  <cols>
    <col min="2" max="2" width="33.5703125" bestFit="1" customWidth="1"/>
    <col min="3" max="3" width="9" style="6" bestFit="1" customWidth="1"/>
    <col min="6" max="6" width="17" customWidth="1"/>
    <col min="7" max="7" width="12.42578125" customWidth="1"/>
    <col min="10" max="10" width="12.42578125" customWidth="1"/>
    <col min="11" max="11" width="13" customWidth="1"/>
    <col min="12" max="12" width="15.7109375" customWidth="1"/>
    <col min="14" max="14" width="12" customWidth="1"/>
  </cols>
  <sheetData>
    <row r="2" spans="2:4" x14ac:dyDescent="0.25">
      <c r="B2" t="s">
        <v>78</v>
      </c>
    </row>
    <row r="3" spans="2:4" x14ac:dyDescent="0.25">
      <c r="B3" t="s">
        <v>139</v>
      </c>
    </row>
    <row r="4" spans="2:4" x14ac:dyDescent="0.25">
      <c r="B4" t="s">
        <v>142</v>
      </c>
    </row>
    <row r="5" spans="2:4" x14ac:dyDescent="0.25">
      <c r="B5" s="1" t="s">
        <v>143</v>
      </c>
    </row>
    <row r="6" spans="2:4" x14ac:dyDescent="0.25">
      <c r="B6" s="125"/>
    </row>
    <row r="7" spans="2:4" x14ac:dyDescent="0.25">
      <c r="B7" s="1" t="s">
        <v>146</v>
      </c>
    </row>
    <row r="8" spans="2:4" ht="15.75" thickBot="1" x14ac:dyDescent="0.3"/>
    <row r="9" spans="2:4" ht="15.75" hidden="1" customHeight="1" x14ac:dyDescent="0.25">
      <c r="B9" s="4" t="s">
        <v>15</v>
      </c>
      <c r="C9" s="7" t="s">
        <v>9</v>
      </c>
      <c r="D9" s="9">
        <f>1+D12</f>
        <v>1</v>
      </c>
    </row>
    <row r="10" spans="2:4" ht="15.75" hidden="1" customHeight="1" x14ac:dyDescent="0.25">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46</v>
      </c>
      <c r="C21" s="8"/>
      <c r="D21" s="2"/>
      <c r="E21" s="2"/>
      <c r="F21" s="2"/>
    </row>
    <row r="22" spans="1:6" ht="15.75" hidden="1" thickBot="1" x14ac:dyDescent="0.3">
      <c r="A22" t="str">
        <f>re!B2</f>
        <v>Curs schimb MDL/EUR (şfîrşit an 2020)</v>
      </c>
      <c r="C22" s="7"/>
      <c r="D22" s="18">
        <f>re!C2</f>
        <v>21.5</v>
      </c>
    </row>
    <row r="23" spans="1:6" ht="15.75" hidden="1" thickBot="1" x14ac:dyDescent="0.3">
      <c r="A23" t="str">
        <f>re!B3</f>
        <v>Curs schimb MDL/USD (şfîrşit an 20205)</v>
      </c>
      <c r="C23" s="7"/>
      <c r="D23" s="18">
        <f>re!C3</f>
        <v>20</v>
      </c>
    </row>
    <row r="24" spans="1:6" ht="15.75" hidden="1" thickBot="1" x14ac:dyDescent="0.3">
      <c r="C24" s="7"/>
      <c r="D24" s="7" t="s">
        <v>12</v>
      </c>
      <c r="E24" s="7" t="s">
        <v>10</v>
      </c>
      <c r="F24" s="7" t="s">
        <v>11</v>
      </c>
    </row>
    <row r="25" spans="1:6" ht="15.75" hidden="1" thickBot="1" x14ac:dyDescent="0.3">
      <c r="B25" s="4" t="s">
        <v>23</v>
      </c>
      <c r="C25" s="7" t="s">
        <v>1</v>
      </c>
      <c r="D25" s="9">
        <f>re!C6*D22</f>
        <v>8600</v>
      </c>
      <c r="F25" s="10">
        <f>D25*E25</f>
        <v>0</v>
      </c>
    </row>
    <row r="26" spans="1:6" ht="15.75" hidden="1" thickBot="1" x14ac:dyDescent="0.3">
      <c r="B26" s="4" t="s">
        <v>2</v>
      </c>
      <c r="C26" s="7" t="s">
        <v>1</v>
      </c>
      <c r="D26" s="9">
        <f>re!C8*D22</f>
        <v>2150</v>
      </c>
      <c r="F26" s="10">
        <f>D26*E26</f>
        <v>0</v>
      </c>
    </row>
    <row r="27" spans="1:6" ht="15.75" hidden="1" thickBot="1" x14ac:dyDescent="0.3">
      <c r="B27" s="4" t="s">
        <v>3</v>
      </c>
      <c r="C27" s="7" t="s">
        <v>1</v>
      </c>
      <c r="D27" s="9">
        <f>re!C9*D22</f>
        <v>1075</v>
      </c>
      <c r="F27" s="10">
        <f>D27*E27</f>
        <v>0</v>
      </c>
    </row>
    <row r="28" spans="1:6" ht="15.75" hidden="1" thickBot="1" x14ac:dyDescent="0.3">
      <c r="B28" s="4" t="s">
        <v>4</v>
      </c>
      <c r="C28" s="7" t="s">
        <v>6</v>
      </c>
      <c r="D28" s="9">
        <f>re!C10*D22</f>
        <v>6450</v>
      </c>
      <c r="F28" s="10">
        <f>D28*E28</f>
        <v>0</v>
      </c>
    </row>
    <row r="29" spans="1:6" ht="15.75" hidden="1" thickBot="1" x14ac:dyDescent="0.3">
      <c r="B29" s="4"/>
      <c r="C29" s="7"/>
      <c r="D29" s="9"/>
      <c r="F29" s="10"/>
    </row>
    <row r="30" spans="1:6" ht="15.75" hidden="1" thickBot="1" x14ac:dyDescent="0.3">
      <c r="B30" s="4" t="s">
        <v>24</v>
      </c>
      <c r="C30" s="7" t="s">
        <v>29</v>
      </c>
      <c r="D30" s="9">
        <f>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re!C11*D22</f>
        <v>3225</v>
      </c>
      <c r="F37" s="10">
        <f>D37*E37</f>
        <v>0</v>
      </c>
    </row>
    <row r="38" spans="2:30" ht="15.75" hidden="1" thickBot="1" x14ac:dyDescent="0.3">
      <c r="B38" s="4" t="s">
        <v>5</v>
      </c>
      <c r="C38" s="7" t="s">
        <v>35</v>
      </c>
      <c r="D38" s="19">
        <f>re!C12*D22</f>
        <v>537.5</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c r="C44" s="8"/>
      <c r="D44" s="2"/>
      <c r="E44" s="2"/>
      <c r="F44" s="2"/>
      <c r="G44" s="203" t="s">
        <v>68</v>
      </c>
      <c r="H44" s="204"/>
      <c r="I44" s="204"/>
      <c r="J44" s="205"/>
      <c r="K44" s="185">
        <v>2021</v>
      </c>
      <c r="L44" s="186"/>
      <c r="M44" s="186"/>
      <c r="N44" s="187"/>
      <c r="O44" s="185">
        <v>2022</v>
      </c>
      <c r="P44" s="186"/>
      <c r="Q44" s="186"/>
      <c r="R44" s="187"/>
      <c r="S44" s="185">
        <v>2023</v>
      </c>
      <c r="T44" s="186"/>
      <c r="U44" s="186"/>
      <c r="V44" s="187"/>
      <c r="W44" s="185">
        <v>2024</v>
      </c>
      <c r="X44" s="186"/>
      <c r="Y44" s="186"/>
      <c r="Z44" s="187"/>
      <c r="AA44" s="185">
        <v>2025</v>
      </c>
      <c r="AB44" s="186"/>
      <c r="AC44" s="186"/>
      <c r="AD44" s="187"/>
    </row>
    <row r="45" spans="2:30" ht="16.5" thickTop="1" thickBot="1" x14ac:dyDescent="0.3">
      <c r="C45" s="7"/>
      <c r="G45" s="140" t="s">
        <v>39</v>
      </c>
      <c r="H45" s="141" t="s">
        <v>96</v>
      </c>
      <c r="I45" s="141" t="s">
        <v>66</v>
      </c>
      <c r="J45" s="142" t="s">
        <v>65</v>
      </c>
      <c r="K45" s="77" t="s">
        <v>39</v>
      </c>
      <c r="L45" s="34" t="s">
        <v>96</v>
      </c>
      <c r="M45" s="34" t="s">
        <v>66</v>
      </c>
      <c r="N45" s="36" t="s">
        <v>65</v>
      </c>
      <c r="O45" s="84" t="s">
        <v>39</v>
      </c>
      <c r="P45" s="34" t="s">
        <v>96</v>
      </c>
      <c r="Q45" s="44" t="s">
        <v>66</v>
      </c>
      <c r="R45" s="38" t="s">
        <v>65</v>
      </c>
      <c r="S45" s="40" t="s">
        <v>39</v>
      </c>
      <c r="T45" s="27" t="s">
        <v>96</v>
      </c>
      <c r="U45" s="27" t="s">
        <v>66</v>
      </c>
      <c r="V45" s="41" t="s">
        <v>65</v>
      </c>
      <c r="W45" s="43" t="s">
        <v>39</v>
      </c>
      <c r="X45" s="27" t="s">
        <v>96</v>
      </c>
      <c r="Y45" s="27" t="s">
        <v>66</v>
      </c>
      <c r="Z45" s="41" t="s">
        <v>65</v>
      </c>
      <c r="AA45" s="43" t="s">
        <v>39</v>
      </c>
      <c r="AB45" s="27" t="s">
        <v>96</v>
      </c>
      <c r="AC45" s="39" t="s">
        <v>66</v>
      </c>
      <c r="AD45" s="65" t="s">
        <v>65</v>
      </c>
    </row>
    <row r="46" spans="2:30" x14ac:dyDescent="0.25">
      <c r="C46" s="7"/>
      <c r="D46" s="7" t="s">
        <v>12</v>
      </c>
      <c r="E46" s="7" t="s">
        <v>10</v>
      </c>
      <c r="F46" s="7" t="s">
        <v>11</v>
      </c>
      <c r="G46" s="151"/>
      <c r="H46" s="144"/>
      <c r="I46" s="144"/>
      <c r="J46" s="145"/>
      <c r="K46" s="78"/>
      <c r="L46" s="60"/>
      <c r="M46" s="60"/>
      <c r="N46" s="62"/>
      <c r="O46" s="83"/>
      <c r="P46" s="60"/>
      <c r="Q46" s="60"/>
      <c r="R46" s="62"/>
      <c r="S46" s="64"/>
      <c r="T46" s="60"/>
      <c r="U46" s="57"/>
      <c r="V46" s="62"/>
      <c r="W46" s="64"/>
      <c r="X46" s="60"/>
      <c r="Y46" s="60"/>
      <c r="Z46" s="62"/>
      <c r="AA46" s="64"/>
      <c r="AB46" s="60"/>
      <c r="AC46" s="60"/>
      <c r="AD46" s="62"/>
    </row>
    <row r="47" spans="2:30" x14ac:dyDescent="0.25">
      <c r="B47" s="4" t="s">
        <v>181</v>
      </c>
      <c r="C47" s="7" t="s">
        <v>1</v>
      </c>
      <c r="D47" s="9">
        <v>2500</v>
      </c>
      <c r="E47">
        <v>25</v>
      </c>
      <c r="F47" s="10">
        <f>D47*E47</f>
        <v>62500</v>
      </c>
      <c r="G47" s="152">
        <f>SUM(H47:J47)</f>
        <v>62500</v>
      </c>
      <c r="H47" s="147">
        <f>L47+P47+T47+X47+AB47</f>
        <v>0</v>
      </c>
      <c r="I47" s="147">
        <f>M47+Q47+U47+Y47+AC47</f>
        <v>0</v>
      </c>
      <c r="J47" s="148">
        <f>N47+R47+V47+Z47+AD47</f>
        <v>62500</v>
      </c>
      <c r="K47" s="79">
        <f>SUM(L47:N47)</f>
        <v>0</v>
      </c>
      <c r="L47" s="73"/>
      <c r="M47" s="73"/>
      <c r="N47" s="69"/>
      <c r="O47" s="79">
        <f t="shared" ref="O47:O60" si="0">SUM(P47:R47)</f>
        <v>62500</v>
      </c>
      <c r="P47" s="73"/>
      <c r="Q47" s="73"/>
      <c r="R47" s="69">
        <f>D47*25</f>
        <v>62500</v>
      </c>
      <c r="S47" s="76">
        <f>SUM(T47:V47)</f>
        <v>0</v>
      </c>
      <c r="T47" s="73"/>
      <c r="U47" s="70"/>
      <c r="V47" s="69"/>
      <c r="W47" s="76">
        <f>SUM(X47:Z47)</f>
        <v>0</v>
      </c>
      <c r="X47" s="73"/>
      <c r="Y47" s="73"/>
      <c r="Z47" s="69"/>
      <c r="AA47" s="76">
        <f>SUM(AB47:AD47)</f>
        <v>0</v>
      </c>
      <c r="AB47" s="73"/>
      <c r="AC47" s="73"/>
      <c r="AD47" s="69"/>
    </row>
    <row r="48" spans="2:30" x14ac:dyDescent="0.25">
      <c r="B48" s="4" t="s">
        <v>4</v>
      </c>
      <c r="C48" s="7" t="s">
        <v>6</v>
      </c>
      <c r="D48" s="9"/>
      <c r="E48">
        <v>0</v>
      </c>
      <c r="F48" s="10">
        <f>D48*E48</f>
        <v>0</v>
      </c>
      <c r="G48" s="152">
        <f t="shared" ref="G48:G60" si="1">SUM(H48:J48)</f>
        <v>0</v>
      </c>
      <c r="H48" s="147">
        <f t="shared" ref="H48:J60" si="2">L48+P48+T48+X48+AB48</f>
        <v>0</v>
      </c>
      <c r="I48" s="147">
        <f t="shared" si="2"/>
        <v>0</v>
      </c>
      <c r="J48" s="148">
        <f t="shared" si="2"/>
        <v>0</v>
      </c>
      <c r="K48" s="79">
        <f t="shared" ref="K48:K60" si="3">SUM(L48:N48)</f>
        <v>0</v>
      </c>
      <c r="L48" s="73"/>
      <c r="M48" s="73"/>
      <c r="N48" s="69">
        <f t="shared" ref="N48:N55" si="4">F48</f>
        <v>0</v>
      </c>
      <c r="O48" s="79">
        <f t="shared" si="0"/>
        <v>0</v>
      </c>
      <c r="P48" s="73"/>
      <c r="Q48" s="73"/>
      <c r="R48" s="69">
        <f t="shared" ref="R48:R55" si="5">F48</f>
        <v>0</v>
      </c>
      <c r="S48" s="76">
        <f>SUM(T48:V48)</f>
        <v>0</v>
      </c>
      <c r="T48" s="73"/>
      <c r="U48" s="70"/>
      <c r="V48" s="69"/>
      <c r="W48" s="76">
        <f>SUM(X48:Z48)</f>
        <v>0</v>
      </c>
      <c r="X48" s="73"/>
      <c r="Y48" s="73"/>
      <c r="Z48" s="69"/>
      <c r="AA48" s="76">
        <f>SUM(AB48:AD48)</f>
        <v>0</v>
      </c>
      <c r="AB48" s="73"/>
      <c r="AC48" s="73"/>
      <c r="AD48" s="69"/>
    </row>
    <row r="49" spans="2:30" x14ac:dyDescent="0.25">
      <c r="B49" s="4"/>
      <c r="C49" s="7"/>
      <c r="D49" s="9"/>
      <c r="F49" s="10"/>
      <c r="G49" s="152">
        <f t="shared" si="1"/>
        <v>0</v>
      </c>
      <c r="H49" s="147">
        <f t="shared" si="2"/>
        <v>0</v>
      </c>
      <c r="I49" s="147">
        <f t="shared" si="2"/>
        <v>0</v>
      </c>
      <c r="J49" s="148">
        <f t="shared" si="2"/>
        <v>0</v>
      </c>
      <c r="K49" s="79">
        <f t="shared" si="3"/>
        <v>0</v>
      </c>
      <c r="L49" s="73"/>
      <c r="M49" s="73"/>
      <c r="N49" s="69">
        <f t="shared" si="4"/>
        <v>0</v>
      </c>
      <c r="O49" s="79">
        <f t="shared" si="0"/>
        <v>0</v>
      </c>
      <c r="P49" s="73"/>
      <c r="Q49" s="73"/>
      <c r="R49" s="69">
        <f t="shared" si="5"/>
        <v>0</v>
      </c>
      <c r="S49" s="76">
        <f>SUM(T49:V49)</f>
        <v>0</v>
      </c>
      <c r="T49" s="73"/>
      <c r="U49" s="70"/>
      <c r="V49" s="69"/>
      <c r="W49" s="76">
        <f>SUM(X49:Z49)</f>
        <v>0</v>
      </c>
      <c r="X49" s="73"/>
      <c r="Y49" s="73"/>
      <c r="Z49" s="69"/>
      <c r="AA49" s="76">
        <f>SUM(AB49:AD49)</f>
        <v>0</v>
      </c>
      <c r="AB49" s="73"/>
      <c r="AC49" s="73"/>
      <c r="AD49" s="69"/>
    </row>
    <row r="50" spans="2:30" x14ac:dyDescent="0.25">
      <c r="B50" s="4" t="s">
        <v>219</v>
      </c>
      <c r="C50" s="7" t="s">
        <v>29</v>
      </c>
      <c r="D50" s="9">
        <v>2500</v>
      </c>
      <c r="E50">
        <v>20</v>
      </c>
      <c r="F50" s="10">
        <f>D50*E50</f>
        <v>50000</v>
      </c>
      <c r="G50" s="152">
        <f t="shared" si="1"/>
        <v>50000</v>
      </c>
      <c r="H50" s="147">
        <f t="shared" si="2"/>
        <v>50000</v>
      </c>
      <c r="I50" s="147">
        <f t="shared" si="2"/>
        <v>0</v>
      </c>
      <c r="J50" s="148">
        <f t="shared" si="2"/>
        <v>0</v>
      </c>
      <c r="K50" s="79">
        <f t="shared" si="3"/>
        <v>0</v>
      </c>
      <c r="L50" s="73"/>
      <c r="M50" s="73"/>
      <c r="N50" s="69"/>
      <c r="O50" s="79">
        <f t="shared" si="0"/>
        <v>0</v>
      </c>
      <c r="P50" s="73"/>
      <c r="Q50" s="73"/>
      <c r="R50" s="69"/>
      <c r="S50" s="76">
        <f>SUM(T50:V50)</f>
        <v>50000</v>
      </c>
      <c r="T50" s="73">
        <f>F50</f>
        <v>50000</v>
      </c>
      <c r="U50" s="70"/>
      <c r="V50" s="69"/>
      <c r="W50" s="76">
        <f>SUM(X50:Z50)</f>
        <v>0</v>
      </c>
      <c r="X50" s="73"/>
      <c r="Y50" s="73"/>
      <c r="Z50" s="69"/>
      <c r="AA50" s="76">
        <f>SUM(AB50:AD50)</f>
        <v>0</v>
      </c>
      <c r="AB50" s="73"/>
      <c r="AC50" s="73"/>
      <c r="AD50" s="69"/>
    </row>
    <row r="51" spans="2:30" x14ac:dyDescent="0.25">
      <c r="B51" s="4" t="s">
        <v>26</v>
      </c>
      <c r="C51" s="7" t="s">
        <v>29</v>
      </c>
      <c r="D51" s="9">
        <v>35</v>
      </c>
      <c r="E51">
        <f>D42/5</f>
        <v>0</v>
      </c>
      <c r="F51" s="10">
        <f>D51*E51</f>
        <v>0</v>
      </c>
      <c r="G51" s="152">
        <f t="shared" si="1"/>
        <v>0</v>
      </c>
      <c r="H51" s="147">
        <f t="shared" si="2"/>
        <v>0</v>
      </c>
      <c r="I51" s="147">
        <f t="shared" si="2"/>
        <v>0</v>
      </c>
      <c r="J51" s="148">
        <f t="shared" si="2"/>
        <v>0</v>
      </c>
      <c r="K51" s="79">
        <f t="shared" si="3"/>
        <v>0</v>
      </c>
      <c r="L51" s="73">
        <f>F51</f>
        <v>0</v>
      </c>
      <c r="M51" s="73"/>
      <c r="N51" s="69">
        <f t="shared" si="4"/>
        <v>0</v>
      </c>
      <c r="O51" s="79">
        <f t="shared" si="0"/>
        <v>0</v>
      </c>
      <c r="P51" s="73"/>
      <c r="Q51" s="73"/>
      <c r="R51" s="69">
        <f t="shared" si="5"/>
        <v>0</v>
      </c>
      <c r="S51" s="76">
        <f t="shared" ref="S51:S60" si="6">SUM(T51:V51)</f>
        <v>0</v>
      </c>
      <c r="T51" s="73"/>
      <c r="U51" s="70"/>
      <c r="V51" s="69"/>
      <c r="W51" s="76">
        <f t="shared" ref="W51:W60" si="7">SUM(X51:Z51)</f>
        <v>0</v>
      </c>
      <c r="X51" s="73"/>
      <c r="Y51" s="73"/>
      <c r="Z51" s="69"/>
      <c r="AA51" s="76">
        <f t="shared" ref="AA51:AA60" si="8">SUM(AB51:AD51)</f>
        <v>0</v>
      </c>
      <c r="AB51" s="73"/>
      <c r="AC51" s="73"/>
      <c r="AD51" s="69"/>
    </row>
    <row r="52" spans="2:30" x14ac:dyDescent="0.25">
      <c r="B52" s="4"/>
      <c r="C52" s="7"/>
      <c r="D52" s="9"/>
      <c r="F52" s="10"/>
      <c r="G52" s="152">
        <f t="shared" si="1"/>
        <v>0</v>
      </c>
      <c r="H52" s="147">
        <f t="shared" si="2"/>
        <v>0</v>
      </c>
      <c r="I52" s="147">
        <f t="shared" si="2"/>
        <v>0</v>
      </c>
      <c r="J52" s="148">
        <f t="shared" si="2"/>
        <v>0</v>
      </c>
      <c r="K52" s="79">
        <f t="shared" si="3"/>
        <v>0</v>
      </c>
      <c r="L52" s="73"/>
      <c r="M52" s="73"/>
      <c r="N52" s="69">
        <f t="shared" si="4"/>
        <v>0</v>
      </c>
      <c r="O52" s="79">
        <f t="shared" si="0"/>
        <v>0</v>
      </c>
      <c r="P52" s="73"/>
      <c r="Q52" s="73"/>
      <c r="R52" s="69">
        <f t="shared" si="5"/>
        <v>0</v>
      </c>
      <c r="S52" s="76">
        <f t="shared" si="6"/>
        <v>0</v>
      </c>
      <c r="T52" s="73"/>
      <c r="U52" s="70"/>
      <c r="V52" s="69"/>
      <c r="W52" s="76">
        <f t="shared" si="7"/>
        <v>0</v>
      </c>
      <c r="X52" s="73"/>
      <c r="Y52" s="73"/>
      <c r="Z52" s="69"/>
      <c r="AA52" s="76">
        <f t="shared" si="8"/>
        <v>0</v>
      </c>
      <c r="AB52" s="73"/>
      <c r="AC52" s="73"/>
      <c r="AD52" s="69"/>
    </row>
    <row r="53" spans="2:30" x14ac:dyDescent="0.25">
      <c r="B53" s="4" t="s">
        <v>36</v>
      </c>
      <c r="C53" s="7" t="s">
        <v>34</v>
      </c>
      <c r="D53" s="9"/>
      <c r="E53">
        <v>0</v>
      </c>
      <c r="F53" s="10">
        <f>D53*E53</f>
        <v>0</v>
      </c>
      <c r="G53" s="152">
        <f t="shared" si="1"/>
        <v>0</v>
      </c>
      <c r="H53" s="147">
        <f t="shared" si="2"/>
        <v>0</v>
      </c>
      <c r="I53" s="147">
        <f t="shared" si="2"/>
        <v>0</v>
      </c>
      <c r="J53" s="148">
        <f t="shared" si="2"/>
        <v>0</v>
      </c>
      <c r="K53" s="79"/>
      <c r="L53" s="73">
        <f>F53/2</f>
        <v>0</v>
      </c>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33</v>
      </c>
      <c r="C54" s="7" t="s">
        <v>34</v>
      </c>
      <c r="D54" s="9">
        <v>8</v>
      </c>
      <c r="E54">
        <v>0</v>
      </c>
      <c r="F54" s="10">
        <f>D54*E54</f>
        <v>0</v>
      </c>
      <c r="G54" s="152">
        <f t="shared" si="1"/>
        <v>0</v>
      </c>
      <c r="H54" s="147">
        <f t="shared" si="2"/>
        <v>0</v>
      </c>
      <c r="I54" s="147">
        <f t="shared" si="2"/>
        <v>0</v>
      </c>
      <c r="J54" s="148">
        <f t="shared" si="2"/>
        <v>0</v>
      </c>
      <c r="K54" s="79">
        <f t="shared" si="3"/>
        <v>0</v>
      </c>
      <c r="L54" s="73">
        <f>F54</f>
        <v>0</v>
      </c>
      <c r="M54" s="73"/>
      <c r="N54" s="69">
        <f t="shared" si="4"/>
        <v>0</v>
      </c>
      <c r="O54" s="79">
        <f t="shared" si="0"/>
        <v>0</v>
      </c>
      <c r="P54" s="73"/>
      <c r="Q54" s="73"/>
      <c r="R54" s="69">
        <f t="shared" si="5"/>
        <v>0</v>
      </c>
      <c r="S54" s="76">
        <f t="shared" si="6"/>
        <v>0</v>
      </c>
      <c r="T54" s="73"/>
      <c r="U54" s="70"/>
      <c r="V54" s="69"/>
      <c r="W54" s="76">
        <f t="shared" si="7"/>
        <v>0</v>
      </c>
      <c r="X54" s="73"/>
      <c r="Y54" s="73"/>
      <c r="Z54" s="69"/>
      <c r="AA54" s="76">
        <f t="shared" si="8"/>
        <v>0</v>
      </c>
      <c r="AB54" s="73"/>
      <c r="AC54" s="73"/>
      <c r="AD54" s="69"/>
    </row>
    <row r="55" spans="2:30" x14ac:dyDescent="0.25">
      <c r="B55" s="4"/>
      <c r="C55" s="7"/>
      <c r="D55" s="9"/>
      <c r="F55" s="10"/>
      <c r="G55" s="152">
        <f t="shared" si="1"/>
        <v>0</v>
      </c>
      <c r="H55" s="147">
        <f t="shared" si="2"/>
        <v>0</v>
      </c>
      <c r="I55" s="147">
        <f t="shared" si="2"/>
        <v>0</v>
      </c>
      <c r="J55" s="148">
        <f t="shared" si="2"/>
        <v>0</v>
      </c>
      <c r="K55" s="79">
        <f t="shared" si="3"/>
        <v>0</v>
      </c>
      <c r="L55" s="73"/>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t="s">
        <v>25</v>
      </c>
      <c r="C56" s="7" t="s">
        <v>31</v>
      </c>
      <c r="D56" s="9"/>
      <c r="E56">
        <v>0</v>
      </c>
      <c r="F56" s="20">
        <f>SUM(F57:F60)</f>
        <v>0</v>
      </c>
      <c r="G56" s="152">
        <f t="shared" si="1"/>
        <v>0</v>
      </c>
      <c r="H56" s="147">
        <f t="shared" si="2"/>
        <v>0</v>
      </c>
      <c r="I56" s="147">
        <f t="shared" si="2"/>
        <v>0</v>
      </c>
      <c r="J56" s="148">
        <f t="shared" si="2"/>
        <v>0</v>
      </c>
      <c r="K56" s="79">
        <f t="shared" si="3"/>
        <v>0</v>
      </c>
      <c r="L56" s="73"/>
      <c r="M56" s="73"/>
      <c r="N56" s="69"/>
      <c r="O56" s="79">
        <f t="shared" si="0"/>
        <v>0</v>
      </c>
      <c r="P56" s="73"/>
      <c r="Q56" s="73"/>
      <c r="R56" s="69">
        <f>F56</f>
        <v>0</v>
      </c>
      <c r="S56" s="76">
        <f t="shared" si="6"/>
        <v>0</v>
      </c>
      <c r="T56" s="73"/>
      <c r="U56" s="70"/>
      <c r="V56" s="69"/>
      <c r="W56" s="76">
        <f t="shared" si="7"/>
        <v>0</v>
      </c>
      <c r="X56" s="73"/>
      <c r="Y56" s="73"/>
      <c r="Z56" s="69"/>
      <c r="AA56" s="76">
        <f t="shared" si="8"/>
        <v>0</v>
      </c>
      <c r="AB56" s="73"/>
      <c r="AC56" s="73"/>
      <c r="AD56" s="69"/>
    </row>
    <row r="57" spans="2:30" x14ac:dyDescent="0.25">
      <c r="B57" s="4" t="s">
        <v>32</v>
      </c>
      <c r="C57" s="7" t="s">
        <v>35</v>
      </c>
      <c r="D57" s="19">
        <v>500</v>
      </c>
      <c r="E57">
        <v>0</v>
      </c>
      <c r="F57" s="20">
        <f>D57*E57</f>
        <v>0</v>
      </c>
      <c r="G57" s="152">
        <f t="shared" si="1"/>
        <v>0</v>
      </c>
      <c r="H57" s="147">
        <f t="shared" si="2"/>
        <v>0</v>
      </c>
      <c r="I57" s="147">
        <f t="shared" si="2"/>
        <v>0</v>
      </c>
      <c r="J57" s="148">
        <f t="shared" si="2"/>
        <v>0</v>
      </c>
      <c r="K57" s="79">
        <f t="shared" si="3"/>
        <v>0</v>
      </c>
      <c r="L57" s="73"/>
      <c r="M57" s="73"/>
      <c r="N57" s="69"/>
      <c r="O57" s="79">
        <f t="shared" si="0"/>
        <v>0</v>
      </c>
      <c r="P57" s="73"/>
      <c r="Q57" s="73"/>
      <c r="R57" s="69">
        <f>F57</f>
        <v>0</v>
      </c>
      <c r="S57" s="76">
        <f t="shared" si="6"/>
        <v>0</v>
      </c>
      <c r="T57" s="73"/>
      <c r="U57" s="70"/>
      <c r="V57" s="69"/>
      <c r="W57" s="76">
        <f t="shared" si="7"/>
        <v>0</v>
      </c>
      <c r="X57" s="73"/>
      <c r="Y57" s="73"/>
      <c r="Z57" s="69"/>
      <c r="AA57" s="76">
        <f t="shared" si="8"/>
        <v>0</v>
      </c>
      <c r="AB57" s="73"/>
      <c r="AC57" s="73"/>
      <c r="AD57" s="69"/>
    </row>
    <row r="58" spans="2:30" x14ac:dyDescent="0.25">
      <c r="B58" s="4" t="s">
        <v>5</v>
      </c>
      <c r="C58" s="7" t="s">
        <v>35</v>
      </c>
      <c r="D58" s="19">
        <v>600</v>
      </c>
      <c r="E58">
        <v>0</v>
      </c>
      <c r="F58" s="20">
        <f>D58*E58</f>
        <v>0</v>
      </c>
      <c r="G58" s="152">
        <f t="shared" si="1"/>
        <v>0</v>
      </c>
      <c r="H58" s="147">
        <f t="shared" si="2"/>
        <v>0</v>
      </c>
      <c r="I58" s="147">
        <f t="shared" si="2"/>
        <v>0</v>
      </c>
      <c r="J58" s="148">
        <f t="shared" si="2"/>
        <v>0</v>
      </c>
      <c r="K58" s="79">
        <f t="shared" si="3"/>
        <v>0</v>
      </c>
      <c r="L58" s="73"/>
      <c r="M58" s="73"/>
      <c r="N58" s="69"/>
      <c r="O58" s="79">
        <f t="shared" si="0"/>
        <v>0</v>
      </c>
      <c r="P58" s="73"/>
      <c r="Q58" s="73"/>
      <c r="R58" s="69">
        <f>F58</f>
        <v>0</v>
      </c>
      <c r="S58" s="76">
        <f t="shared" si="6"/>
        <v>0</v>
      </c>
      <c r="T58" s="73"/>
      <c r="U58" s="70"/>
      <c r="V58" s="69"/>
      <c r="W58" s="76">
        <f t="shared" si="7"/>
        <v>0</v>
      </c>
      <c r="X58" s="73"/>
      <c r="Y58" s="73"/>
      <c r="Z58" s="69"/>
      <c r="AA58" s="76">
        <f t="shared" si="8"/>
        <v>0</v>
      </c>
      <c r="AB58" s="73"/>
      <c r="AC58" s="73"/>
      <c r="AD58" s="69"/>
    </row>
    <row r="59" spans="2:30" x14ac:dyDescent="0.25">
      <c r="B59" s="4" t="s">
        <v>30</v>
      </c>
      <c r="C59" s="7" t="s">
        <v>29</v>
      </c>
      <c r="D59" s="9">
        <v>40</v>
      </c>
      <c r="E59">
        <v>0</v>
      </c>
      <c r="F59" s="20">
        <f>D59*E59*E56</f>
        <v>0</v>
      </c>
      <c r="G59" s="152">
        <f t="shared" si="1"/>
        <v>0</v>
      </c>
      <c r="H59" s="147">
        <f t="shared" si="2"/>
        <v>0</v>
      </c>
      <c r="I59" s="147">
        <f t="shared" si="2"/>
        <v>0</v>
      </c>
      <c r="J59" s="148">
        <f t="shared" si="2"/>
        <v>0</v>
      </c>
      <c r="K59" s="79">
        <f t="shared" si="3"/>
        <v>0</v>
      </c>
      <c r="L59" s="73"/>
      <c r="M59" s="73"/>
      <c r="N59" s="69"/>
      <c r="O59" s="79">
        <f t="shared" si="0"/>
        <v>0</v>
      </c>
      <c r="P59" s="73"/>
      <c r="Q59" s="73"/>
      <c r="R59" s="69">
        <f>F59</f>
        <v>0</v>
      </c>
      <c r="S59" s="76">
        <f t="shared" si="6"/>
        <v>0</v>
      </c>
      <c r="T59" s="73"/>
      <c r="U59" s="70"/>
      <c r="V59" s="69"/>
      <c r="W59" s="76">
        <f t="shared" si="7"/>
        <v>0</v>
      </c>
      <c r="X59" s="73"/>
      <c r="Y59" s="73"/>
      <c r="Z59" s="69"/>
      <c r="AA59" s="76">
        <f t="shared" si="8"/>
        <v>0</v>
      </c>
      <c r="AB59" s="73"/>
      <c r="AC59" s="73"/>
      <c r="AD59" s="69"/>
    </row>
    <row r="60" spans="2:30" x14ac:dyDescent="0.25">
      <c r="B60" s="4" t="s">
        <v>7</v>
      </c>
      <c r="C60" s="7" t="s">
        <v>29</v>
      </c>
      <c r="D60" s="9">
        <v>20</v>
      </c>
      <c r="E60">
        <v>0</v>
      </c>
      <c r="F60" s="20">
        <f>D60*E60*E56</f>
        <v>0</v>
      </c>
      <c r="G60" s="152">
        <f t="shared" si="1"/>
        <v>0</v>
      </c>
      <c r="H60" s="147">
        <f t="shared" si="2"/>
        <v>0</v>
      </c>
      <c r="I60" s="147">
        <f t="shared" si="2"/>
        <v>0</v>
      </c>
      <c r="J60" s="148">
        <f t="shared" si="2"/>
        <v>0</v>
      </c>
      <c r="K60" s="79">
        <f t="shared" si="3"/>
        <v>0</v>
      </c>
      <c r="L60" s="73"/>
      <c r="M60" s="73"/>
      <c r="N60" s="69"/>
      <c r="O60" s="79">
        <f t="shared" si="0"/>
        <v>0</v>
      </c>
      <c r="P60" s="73"/>
      <c r="Q60" s="73"/>
      <c r="R60" s="69">
        <f>F60</f>
        <v>0</v>
      </c>
      <c r="S60" s="76">
        <f t="shared" si="6"/>
        <v>0</v>
      </c>
      <c r="T60" s="73"/>
      <c r="U60" s="70"/>
      <c r="V60" s="69"/>
      <c r="W60" s="76">
        <f t="shared" si="7"/>
        <v>0</v>
      </c>
      <c r="X60" s="73"/>
      <c r="Y60" s="73"/>
      <c r="Z60" s="69"/>
      <c r="AA60" s="76">
        <f t="shared" si="8"/>
        <v>0</v>
      </c>
      <c r="AB60" s="73"/>
      <c r="AC60" s="73"/>
      <c r="AD60" s="69"/>
    </row>
    <row r="61" spans="2:30" ht="15.75" thickBot="1" x14ac:dyDescent="0.3">
      <c r="B61" s="4"/>
      <c r="F61" s="1"/>
      <c r="G61" s="152"/>
      <c r="H61" s="147"/>
      <c r="I61" s="147"/>
      <c r="J61" s="148"/>
      <c r="K61" s="79"/>
      <c r="L61" s="73"/>
      <c r="M61" s="73"/>
      <c r="N61" s="69"/>
      <c r="O61" s="79"/>
      <c r="P61" s="73"/>
      <c r="Q61" s="73"/>
      <c r="R61" s="69"/>
      <c r="S61" s="76"/>
      <c r="T61" s="73"/>
      <c r="U61" s="70"/>
      <c r="V61" s="69"/>
      <c r="W61" s="76"/>
      <c r="X61" s="73"/>
      <c r="Y61" s="73"/>
      <c r="Z61" s="69"/>
      <c r="AA61" s="76"/>
      <c r="AB61" s="73"/>
      <c r="AC61" s="73"/>
      <c r="AD61" s="69"/>
    </row>
    <row r="62" spans="2:30" ht="15.75" thickBot="1" x14ac:dyDescent="0.3">
      <c r="B62" s="13" t="s">
        <v>8</v>
      </c>
      <c r="C62" s="12"/>
      <c r="D62" s="12"/>
      <c r="E62" s="12"/>
      <c r="F62" s="22">
        <f>SUM(F47:F56)</f>
        <v>112500</v>
      </c>
      <c r="G62" s="153">
        <f t="shared" ref="G62:AD62" si="9">SUM(G47:G60)</f>
        <v>112500</v>
      </c>
      <c r="H62" s="154">
        <f t="shared" si="9"/>
        <v>50000</v>
      </c>
      <c r="I62" s="154">
        <f t="shared" si="9"/>
        <v>0</v>
      </c>
      <c r="J62" s="154">
        <f t="shared" si="9"/>
        <v>62500</v>
      </c>
      <c r="K62" s="85">
        <f t="shared" si="9"/>
        <v>0</v>
      </c>
      <c r="L62" s="72">
        <f t="shared" si="9"/>
        <v>0</v>
      </c>
      <c r="M62" s="72">
        <f t="shared" si="9"/>
        <v>0</v>
      </c>
      <c r="N62" s="72">
        <f t="shared" si="9"/>
        <v>0</v>
      </c>
      <c r="O62" s="85">
        <f t="shared" si="9"/>
        <v>62500</v>
      </c>
      <c r="P62" s="72">
        <f t="shared" si="9"/>
        <v>0</v>
      </c>
      <c r="Q62" s="72">
        <f t="shared" si="9"/>
        <v>0</v>
      </c>
      <c r="R62" s="72">
        <f t="shared" si="9"/>
        <v>62500</v>
      </c>
      <c r="S62" s="74">
        <f t="shared" si="9"/>
        <v>50000</v>
      </c>
      <c r="T62" s="74">
        <f t="shared" si="9"/>
        <v>50000</v>
      </c>
      <c r="U62" s="74">
        <f t="shared" si="9"/>
        <v>0</v>
      </c>
      <c r="V62" s="74">
        <f t="shared" si="9"/>
        <v>0</v>
      </c>
      <c r="W62" s="74">
        <f t="shared" si="9"/>
        <v>0</v>
      </c>
      <c r="X62" s="74">
        <f t="shared" si="9"/>
        <v>0</v>
      </c>
      <c r="Y62" s="74">
        <f t="shared" si="9"/>
        <v>0</v>
      </c>
      <c r="Z62" s="74">
        <f t="shared" si="9"/>
        <v>0</v>
      </c>
      <c r="AA62" s="74">
        <f t="shared" si="9"/>
        <v>0</v>
      </c>
      <c r="AB62" s="74">
        <f t="shared" si="9"/>
        <v>0</v>
      </c>
      <c r="AC62" s="74">
        <f t="shared" si="9"/>
        <v>0</v>
      </c>
      <c r="AD62" s="74">
        <f t="shared" si="9"/>
        <v>0</v>
      </c>
    </row>
    <row r="63" spans="2:30" x14ac:dyDescent="0.25">
      <c r="F63" s="16"/>
    </row>
    <row r="64" spans="2:30" x14ac:dyDescent="0.25">
      <c r="F64" s="16"/>
    </row>
  </sheetData>
  <mergeCells count="6">
    <mergeCell ref="AA44:AD44"/>
    <mergeCell ref="G44:J44"/>
    <mergeCell ref="K44:N44"/>
    <mergeCell ref="O44:R44"/>
    <mergeCell ref="S44:V44"/>
    <mergeCell ref="W44:Z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zoomScale="60" zoomScaleNormal="60" workbookViewId="0">
      <selection activeCell="AB48" sqref="AB48:AB61"/>
    </sheetView>
  </sheetViews>
  <sheetFormatPr defaultRowHeight="15" x14ac:dyDescent="0.25"/>
  <cols>
    <col min="2" max="2" width="33.5703125" bestFit="1" customWidth="1"/>
    <col min="3" max="3" width="9" style="6" bestFit="1" customWidth="1"/>
    <col min="6" max="6" width="18.85546875" customWidth="1"/>
    <col min="7" max="7" width="11.28515625" customWidth="1"/>
    <col min="11" max="11" width="11" customWidth="1"/>
    <col min="12" max="12" width="11.140625" customWidth="1"/>
    <col min="14" max="14" width="11.28515625" customWidth="1"/>
    <col min="15" max="15" width="12.42578125" customWidth="1"/>
  </cols>
  <sheetData>
    <row r="1" spans="2:4" x14ac:dyDescent="0.25">
      <c r="B1" s="155"/>
    </row>
    <row r="2" spans="2:4" x14ac:dyDescent="0.25">
      <c r="B2" t="s">
        <v>78</v>
      </c>
    </row>
    <row r="3" spans="2:4" x14ac:dyDescent="0.25">
      <c r="B3" t="s">
        <v>139</v>
      </c>
    </row>
    <row r="4" spans="2:4" x14ac:dyDescent="0.25">
      <c r="B4" t="s">
        <v>142</v>
      </c>
    </row>
    <row r="5" spans="2:4" x14ac:dyDescent="0.25">
      <c r="B5" s="1" t="s">
        <v>147</v>
      </c>
    </row>
    <row r="6" spans="2:4" x14ac:dyDescent="0.25">
      <c r="B6" s="1"/>
    </row>
    <row r="8" spans="2:4" x14ac:dyDescent="0.25">
      <c r="B8" s="26">
        <v>2022</v>
      </c>
      <c r="C8" s="51"/>
    </row>
    <row r="9" spans="2:4" ht="15.75" thickBot="1" x14ac:dyDescent="0.3">
      <c r="B9" s="26"/>
      <c r="C9" s="51"/>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225</v>
      </c>
      <c r="C48" s="7" t="s">
        <v>1</v>
      </c>
      <c r="D48" s="9">
        <v>50</v>
      </c>
      <c r="E48" s="52">
        <f>10*4*30</f>
        <v>1200</v>
      </c>
      <c r="F48" s="10">
        <f>D48*E48</f>
        <v>60000</v>
      </c>
      <c r="G48" s="81">
        <f>SUM(H48:J48)</f>
        <v>60000</v>
      </c>
      <c r="H48" s="70">
        <f>L48+P48+T48+X48+AB48</f>
        <v>60000</v>
      </c>
      <c r="I48" s="70">
        <f>M48+Q48+U48+Y48+AC48</f>
        <v>0</v>
      </c>
      <c r="J48" s="69">
        <f>N48+R48+V48+Z48+AD48</f>
        <v>0</v>
      </c>
      <c r="K48" s="79">
        <f>SUM(L48:N48)</f>
        <v>0</v>
      </c>
      <c r="L48" s="73"/>
      <c r="M48" s="73"/>
      <c r="N48" s="69"/>
      <c r="O48" s="79">
        <f t="shared" ref="O48:O61" si="0">SUM(P48:R48)</f>
        <v>15000</v>
      </c>
      <c r="P48" s="73">
        <f>F48/4</f>
        <v>15000</v>
      </c>
      <c r="Q48" s="73"/>
      <c r="R48" s="69"/>
      <c r="S48" s="76">
        <f>SUM(T48:V48)</f>
        <v>15000</v>
      </c>
      <c r="T48" s="73">
        <f>F48/4</f>
        <v>15000</v>
      </c>
      <c r="U48" s="70"/>
      <c r="V48" s="69"/>
      <c r="W48" s="76">
        <f>SUM(X48:Z48)</f>
        <v>15000</v>
      </c>
      <c r="X48" s="73">
        <f>F48/4</f>
        <v>15000</v>
      </c>
      <c r="Y48" s="73"/>
      <c r="Z48" s="69"/>
      <c r="AA48" s="76">
        <f>SUM(AB48:AD48)</f>
        <v>15000</v>
      </c>
      <c r="AB48" s="73">
        <f>F48/4</f>
        <v>15000</v>
      </c>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f t="shared" ref="P49:P61" si="5">F49/4</f>
        <v>0</v>
      </c>
      <c r="Q49" s="73"/>
      <c r="R49" s="69">
        <f t="shared" ref="R49:R56" si="6">F49</f>
        <v>0</v>
      </c>
      <c r="S49" s="76">
        <f>SUM(T49:V49)</f>
        <v>0</v>
      </c>
      <c r="T49" s="73">
        <f t="shared" ref="T49:T61" si="7">F49/4</f>
        <v>0</v>
      </c>
      <c r="U49" s="70"/>
      <c r="V49" s="69"/>
      <c r="W49" s="76">
        <f>SUM(X49:Z49)</f>
        <v>0</v>
      </c>
      <c r="X49" s="73">
        <f t="shared" ref="X49:X61" si="8">F49/4</f>
        <v>0</v>
      </c>
      <c r="Y49" s="73"/>
      <c r="Z49" s="69"/>
      <c r="AA49" s="76">
        <f>SUM(AB49:AD49)</f>
        <v>0</v>
      </c>
      <c r="AB49" s="73">
        <f t="shared" ref="AB49:AB61" si="9">F49/4</f>
        <v>0</v>
      </c>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f t="shared" si="5"/>
        <v>0</v>
      </c>
      <c r="Q50" s="73"/>
      <c r="R50" s="69">
        <f t="shared" si="6"/>
        <v>0</v>
      </c>
      <c r="S50" s="76">
        <f>SUM(T50:V50)</f>
        <v>0</v>
      </c>
      <c r="T50" s="73">
        <f t="shared" si="7"/>
        <v>0</v>
      </c>
      <c r="U50" s="70"/>
      <c r="V50" s="69"/>
      <c r="W50" s="76">
        <f>SUM(X50:Z50)</f>
        <v>0</v>
      </c>
      <c r="X50" s="73">
        <f t="shared" si="8"/>
        <v>0</v>
      </c>
      <c r="Y50" s="73"/>
      <c r="Z50" s="69"/>
      <c r="AA50" s="76">
        <f>SUM(AB50:AD50)</f>
        <v>0</v>
      </c>
      <c r="AB50" s="73">
        <f t="shared" si="9"/>
        <v>0</v>
      </c>
      <c r="AC50" s="73"/>
      <c r="AD50" s="69"/>
    </row>
    <row r="51" spans="2:30" x14ac:dyDescent="0.25">
      <c r="B51" s="4" t="s">
        <v>130</v>
      </c>
      <c r="C51" s="7" t="s">
        <v>29</v>
      </c>
      <c r="D51" s="9">
        <v>2500</v>
      </c>
      <c r="F51" s="10">
        <f>D51*E51</f>
        <v>0</v>
      </c>
      <c r="G51" s="81">
        <f t="shared" si="1"/>
        <v>0</v>
      </c>
      <c r="H51" s="70">
        <f t="shared" si="2"/>
        <v>0</v>
      </c>
      <c r="I51" s="70">
        <f t="shared" si="2"/>
        <v>0</v>
      </c>
      <c r="J51" s="69">
        <f t="shared" si="2"/>
        <v>0</v>
      </c>
      <c r="K51" s="79">
        <f t="shared" si="3"/>
        <v>0</v>
      </c>
      <c r="L51" s="73"/>
      <c r="M51" s="73"/>
      <c r="N51" s="69"/>
      <c r="O51" s="79">
        <f t="shared" si="0"/>
        <v>0</v>
      </c>
      <c r="P51" s="73">
        <f t="shared" si="5"/>
        <v>0</v>
      </c>
      <c r="Q51" s="73"/>
      <c r="R51" s="69"/>
      <c r="S51" s="76">
        <f>SUM(T51:V51)</f>
        <v>0</v>
      </c>
      <c r="T51" s="73">
        <f t="shared" si="7"/>
        <v>0</v>
      </c>
      <c r="U51" s="70"/>
      <c r="V51" s="69"/>
      <c r="W51" s="76">
        <f>SUM(X51:Z51)</f>
        <v>0</v>
      </c>
      <c r="X51" s="73">
        <f t="shared" si="8"/>
        <v>0</v>
      </c>
      <c r="Y51" s="73"/>
      <c r="Z51" s="69"/>
      <c r="AA51" s="76">
        <f>SUM(AB51:AD51)</f>
        <v>0</v>
      </c>
      <c r="AB51" s="73">
        <f t="shared" si="9"/>
        <v>0</v>
      </c>
      <c r="AC51" s="73"/>
      <c r="AD51" s="69"/>
    </row>
    <row r="52" spans="2:30" x14ac:dyDescent="0.25">
      <c r="B52" s="4" t="s">
        <v>131</v>
      </c>
      <c r="C52" s="7" t="s">
        <v>29</v>
      </c>
      <c r="D52" s="9">
        <v>2500</v>
      </c>
      <c r="F52" s="10">
        <f>D52*E52</f>
        <v>0</v>
      </c>
      <c r="G52" s="81">
        <f t="shared" si="1"/>
        <v>0</v>
      </c>
      <c r="H52" s="70">
        <f t="shared" si="2"/>
        <v>0</v>
      </c>
      <c r="I52" s="70">
        <f t="shared" si="2"/>
        <v>0</v>
      </c>
      <c r="J52" s="69">
        <f t="shared" si="2"/>
        <v>0</v>
      </c>
      <c r="K52" s="79">
        <f t="shared" si="3"/>
        <v>0</v>
      </c>
      <c r="L52" s="73">
        <f>F52</f>
        <v>0</v>
      </c>
      <c r="M52" s="73"/>
      <c r="N52" s="69"/>
      <c r="O52" s="79">
        <f t="shared" si="0"/>
        <v>0</v>
      </c>
      <c r="P52" s="73">
        <f t="shared" si="5"/>
        <v>0</v>
      </c>
      <c r="Q52" s="73"/>
      <c r="R52" s="69"/>
      <c r="S52" s="76">
        <f t="shared" ref="S52:S61" si="10">SUM(T52:V52)</f>
        <v>0</v>
      </c>
      <c r="T52" s="73">
        <f t="shared" si="7"/>
        <v>0</v>
      </c>
      <c r="U52" s="70"/>
      <c r="V52" s="69"/>
      <c r="W52" s="76">
        <f t="shared" ref="W52:W61" si="11">SUM(X52:Z52)</f>
        <v>0</v>
      </c>
      <c r="X52" s="73">
        <f t="shared" si="8"/>
        <v>0</v>
      </c>
      <c r="Y52" s="73"/>
      <c r="Z52" s="69"/>
      <c r="AA52" s="76">
        <f t="shared" ref="AA52:AA61" si="12">SUM(AB52:AD52)</f>
        <v>0</v>
      </c>
      <c r="AB52" s="73">
        <f t="shared" si="9"/>
        <v>0</v>
      </c>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f t="shared" si="5"/>
        <v>0</v>
      </c>
      <c r="Q53" s="73"/>
      <c r="R53" s="69">
        <f t="shared" si="6"/>
        <v>0</v>
      </c>
      <c r="S53" s="76">
        <f t="shared" si="10"/>
        <v>0</v>
      </c>
      <c r="T53" s="73">
        <f t="shared" si="7"/>
        <v>0</v>
      </c>
      <c r="U53" s="70"/>
      <c r="V53" s="69"/>
      <c r="W53" s="76">
        <f t="shared" si="11"/>
        <v>0</v>
      </c>
      <c r="X53" s="73">
        <f t="shared" si="8"/>
        <v>0</v>
      </c>
      <c r="Y53" s="73"/>
      <c r="Z53" s="69"/>
      <c r="AA53" s="76">
        <f t="shared" si="12"/>
        <v>0</v>
      </c>
      <c r="AB53" s="73">
        <f t="shared" si="9"/>
        <v>0</v>
      </c>
      <c r="AC53" s="73"/>
      <c r="AD53" s="69"/>
    </row>
    <row r="54" spans="2:30" x14ac:dyDescent="0.25">
      <c r="B54" s="4" t="s">
        <v>132</v>
      </c>
      <c r="C54" s="7" t="s">
        <v>34</v>
      </c>
      <c r="D54" s="9">
        <v>2500</v>
      </c>
      <c r="F54" s="10">
        <f>D54*E54</f>
        <v>0</v>
      </c>
      <c r="G54" s="81">
        <f t="shared" si="1"/>
        <v>0</v>
      </c>
      <c r="H54" s="70">
        <f t="shared" si="2"/>
        <v>0</v>
      </c>
      <c r="I54" s="70">
        <f t="shared" si="2"/>
        <v>0</v>
      </c>
      <c r="J54" s="69">
        <f t="shared" si="2"/>
        <v>0</v>
      </c>
      <c r="K54" s="79"/>
      <c r="L54" s="73">
        <f>F54/2</f>
        <v>0</v>
      </c>
      <c r="M54" s="73"/>
      <c r="N54" s="69"/>
      <c r="O54" s="79">
        <f t="shared" si="0"/>
        <v>0</v>
      </c>
      <c r="P54" s="73">
        <f t="shared" si="5"/>
        <v>0</v>
      </c>
      <c r="Q54" s="73"/>
      <c r="R54" s="69"/>
      <c r="S54" s="76">
        <f t="shared" si="10"/>
        <v>0</v>
      </c>
      <c r="T54" s="73">
        <f t="shared" si="7"/>
        <v>0</v>
      </c>
      <c r="U54" s="70"/>
      <c r="V54" s="69"/>
      <c r="W54" s="76">
        <f t="shared" si="11"/>
        <v>0</v>
      </c>
      <c r="X54" s="73">
        <f t="shared" si="8"/>
        <v>0</v>
      </c>
      <c r="Y54" s="73"/>
      <c r="Z54" s="69"/>
      <c r="AA54" s="76">
        <f t="shared" si="12"/>
        <v>0</v>
      </c>
      <c r="AB54" s="73">
        <f t="shared" si="9"/>
        <v>0</v>
      </c>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f t="shared" si="5"/>
        <v>0</v>
      </c>
      <c r="Q55" s="73"/>
      <c r="R55" s="69">
        <f t="shared" si="6"/>
        <v>0</v>
      </c>
      <c r="S55" s="76">
        <f t="shared" si="10"/>
        <v>0</v>
      </c>
      <c r="T55" s="73">
        <f t="shared" si="7"/>
        <v>0</v>
      </c>
      <c r="U55" s="70"/>
      <c r="V55" s="69"/>
      <c r="W55" s="76">
        <f t="shared" si="11"/>
        <v>0</v>
      </c>
      <c r="X55" s="73">
        <f t="shared" si="8"/>
        <v>0</v>
      </c>
      <c r="Y55" s="73"/>
      <c r="Z55" s="69"/>
      <c r="AA55" s="76">
        <f t="shared" si="12"/>
        <v>0</v>
      </c>
      <c r="AB55" s="73">
        <f t="shared" si="9"/>
        <v>0</v>
      </c>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f t="shared" si="5"/>
        <v>0</v>
      </c>
      <c r="Q56" s="73"/>
      <c r="R56" s="69">
        <f t="shared" si="6"/>
        <v>0</v>
      </c>
      <c r="S56" s="76">
        <f t="shared" si="10"/>
        <v>0</v>
      </c>
      <c r="T56" s="73">
        <f t="shared" si="7"/>
        <v>0</v>
      </c>
      <c r="U56" s="70"/>
      <c r="V56" s="69"/>
      <c r="W56" s="76">
        <f t="shared" si="11"/>
        <v>0</v>
      </c>
      <c r="X56" s="73">
        <f t="shared" si="8"/>
        <v>0</v>
      </c>
      <c r="Y56" s="73"/>
      <c r="Z56" s="69"/>
      <c r="AA56" s="76">
        <f t="shared" si="12"/>
        <v>0</v>
      </c>
      <c r="AB56" s="73">
        <f t="shared" si="9"/>
        <v>0</v>
      </c>
      <c r="AC56" s="73"/>
      <c r="AD56" s="69"/>
    </row>
    <row r="57" spans="2:30" x14ac:dyDescent="0.25">
      <c r="B57" s="4" t="s">
        <v>25</v>
      </c>
      <c r="C57" s="7" t="s">
        <v>31</v>
      </c>
      <c r="D57" s="9">
        <v>3225</v>
      </c>
      <c r="E57">
        <f>4*1</f>
        <v>4</v>
      </c>
      <c r="F57" s="20">
        <f>SUM(F58:F61)</f>
        <v>71600</v>
      </c>
      <c r="G57" s="81">
        <f t="shared" si="1"/>
        <v>143200</v>
      </c>
      <c r="H57" s="70">
        <f t="shared" si="2"/>
        <v>71600</v>
      </c>
      <c r="I57" s="70">
        <f t="shared" si="2"/>
        <v>0</v>
      </c>
      <c r="J57" s="69">
        <f t="shared" si="2"/>
        <v>71600</v>
      </c>
      <c r="K57" s="79">
        <f t="shared" si="3"/>
        <v>0</v>
      </c>
      <c r="L57" s="73"/>
      <c r="M57" s="73"/>
      <c r="N57" s="69"/>
      <c r="O57" s="79">
        <f t="shared" si="0"/>
        <v>89500</v>
      </c>
      <c r="P57" s="73">
        <f t="shared" si="5"/>
        <v>17900</v>
      </c>
      <c r="Q57" s="73"/>
      <c r="R57" s="69">
        <f>F57</f>
        <v>71600</v>
      </c>
      <c r="S57" s="76">
        <f t="shared" si="10"/>
        <v>17900</v>
      </c>
      <c r="T57" s="73">
        <f t="shared" si="7"/>
        <v>17900</v>
      </c>
      <c r="U57" s="70"/>
      <c r="V57" s="69"/>
      <c r="W57" s="76">
        <f t="shared" si="11"/>
        <v>17900</v>
      </c>
      <c r="X57" s="73">
        <f t="shared" si="8"/>
        <v>17900</v>
      </c>
      <c r="Y57" s="73"/>
      <c r="Z57" s="69"/>
      <c r="AA57" s="76">
        <f t="shared" si="12"/>
        <v>17900</v>
      </c>
      <c r="AB57" s="73">
        <f t="shared" si="9"/>
        <v>17900</v>
      </c>
      <c r="AC57" s="73"/>
      <c r="AD57" s="69"/>
    </row>
    <row r="58" spans="2:30" x14ac:dyDescent="0.25">
      <c r="B58" s="4" t="s">
        <v>32</v>
      </c>
      <c r="C58" s="7" t="s">
        <v>35</v>
      </c>
      <c r="D58" s="19">
        <v>500</v>
      </c>
      <c r="E58">
        <f>4*1</f>
        <v>4</v>
      </c>
      <c r="F58" s="20">
        <f>D58*E58</f>
        <v>2000</v>
      </c>
      <c r="G58" s="81">
        <f t="shared" si="1"/>
        <v>4000</v>
      </c>
      <c r="H58" s="70">
        <f t="shared" si="2"/>
        <v>2000</v>
      </c>
      <c r="I58" s="70">
        <f t="shared" si="2"/>
        <v>0</v>
      </c>
      <c r="J58" s="69">
        <f t="shared" si="2"/>
        <v>2000</v>
      </c>
      <c r="K58" s="79">
        <f t="shared" si="3"/>
        <v>0</v>
      </c>
      <c r="L58" s="73"/>
      <c r="M58" s="73"/>
      <c r="N58" s="69"/>
      <c r="O58" s="79">
        <f t="shared" si="0"/>
        <v>2500</v>
      </c>
      <c r="P58" s="73">
        <f t="shared" si="5"/>
        <v>500</v>
      </c>
      <c r="Q58" s="73"/>
      <c r="R58" s="69">
        <f>F58</f>
        <v>2000</v>
      </c>
      <c r="S58" s="76">
        <f t="shared" si="10"/>
        <v>500</v>
      </c>
      <c r="T58" s="73">
        <f t="shared" si="7"/>
        <v>500</v>
      </c>
      <c r="U58" s="70"/>
      <c r="V58" s="69"/>
      <c r="W58" s="76">
        <f t="shared" si="11"/>
        <v>500</v>
      </c>
      <c r="X58" s="73">
        <f t="shared" si="8"/>
        <v>500</v>
      </c>
      <c r="Y58" s="73"/>
      <c r="Z58" s="69"/>
      <c r="AA58" s="76">
        <f t="shared" si="12"/>
        <v>500</v>
      </c>
      <c r="AB58" s="73">
        <f t="shared" si="9"/>
        <v>500</v>
      </c>
      <c r="AC58" s="73"/>
      <c r="AD58" s="69"/>
    </row>
    <row r="59" spans="2:30" x14ac:dyDescent="0.25">
      <c r="B59" s="4" t="s">
        <v>5</v>
      </c>
      <c r="C59" s="7" t="s">
        <v>35</v>
      </c>
      <c r="D59" s="19">
        <v>600</v>
      </c>
      <c r="E59">
        <f>4*1</f>
        <v>4</v>
      </c>
      <c r="F59" s="20">
        <f>D59*E59</f>
        <v>2400</v>
      </c>
      <c r="G59" s="81">
        <f t="shared" si="1"/>
        <v>4800</v>
      </c>
      <c r="H59" s="70">
        <f t="shared" si="2"/>
        <v>2400</v>
      </c>
      <c r="I59" s="70">
        <f t="shared" si="2"/>
        <v>0</v>
      </c>
      <c r="J59" s="69">
        <f t="shared" si="2"/>
        <v>2400</v>
      </c>
      <c r="K59" s="79">
        <f t="shared" si="3"/>
        <v>0</v>
      </c>
      <c r="L59" s="73"/>
      <c r="M59" s="73"/>
      <c r="N59" s="69"/>
      <c r="O59" s="79">
        <f t="shared" si="0"/>
        <v>3000</v>
      </c>
      <c r="P59" s="73">
        <f t="shared" si="5"/>
        <v>600</v>
      </c>
      <c r="Q59" s="73"/>
      <c r="R59" s="69">
        <f>F59</f>
        <v>2400</v>
      </c>
      <c r="S59" s="76">
        <f t="shared" si="10"/>
        <v>600</v>
      </c>
      <c r="T59" s="73">
        <f t="shared" si="7"/>
        <v>600</v>
      </c>
      <c r="U59" s="70"/>
      <c r="V59" s="69"/>
      <c r="W59" s="76">
        <f t="shared" si="11"/>
        <v>600</v>
      </c>
      <c r="X59" s="73">
        <f t="shared" si="8"/>
        <v>600</v>
      </c>
      <c r="Y59" s="73"/>
      <c r="Z59" s="69"/>
      <c r="AA59" s="76">
        <f t="shared" si="12"/>
        <v>600</v>
      </c>
      <c r="AB59" s="73">
        <f t="shared" si="9"/>
        <v>600</v>
      </c>
      <c r="AC59" s="73"/>
      <c r="AD59" s="69"/>
    </row>
    <row r="60" spans="2:30" x14ac:dyDescent="0.25">
      <c r="B60" s="4" t="s">
        <v>30</v>
      </c>
      <c r="C60" s="7" t="s">
        <v>29</v>
      </c>
      <c r="D60" s="9">
        <v>40</v>
      </c>
      <c r="E60">
        <f>40*10</f>
        <v>400</v>
      </c>
      <c r="F60" s="20">
        <f>D60*E60*E57</f>
        <v>64000</v>
      </c>
      <c r="G60" s="81">
        <f t="shared" si="1"/>
        <v>128000</v>
      </c>
      <c r="H60" s="70">
        <f t="shared" si="2"/>
        <v>64000</v>
      </c>
      <c r="I60" s="70">
        <f t="shared" si="2"/>
        <v>0</v>
      </c>
      <c r="J60" s="69">
        <f t="shared" si="2"/>
        <v>64000</v>
      </c>
      <c r="K60" s="79">
        <f t="shared" si="3"/>
        <v>0</v>
      </c>
      <c r="L60" s="73"/>
      <c r="M60" s="73"/>
      <c r="N60" s="69"/>
      <c r="O60" s="79">
        <f t="shared" si="0"/>
        <v>80000</v>
      </c>
      <c r="P60" s="73">
        <f t="shared" si="5"/>
        <v>16000</v>
      </c>
      <c r="Q60" s="73"/>
      <c r="R60" s="69">
        <f>F60</f>
        <v>64000</v>
      </c>
      <c r="S60" s="76">
        <f t="shared" si="10"/>
        <v>16000</v>
      </c>
      <c r="T60" s="73">
        <f t="shared" si="7"/>
        <v>16000</v>
      </c>
      <c r="U60" s="70"/>
      <c r="V60" s="69"/>
      <c r="W60" s="76">
        <f t="shared" si="11"/>
        <v>16000</v>
      </c>
      <c r="X60" s="73">
        <f t="shared" si="8"/>
        <v>16000</v>
      </c>
      <c r="Y60" s="73"/>
      <c r="Z60" s="69"/>
      <c r="AA60" s="76">
        <f t="shared" si="12"/>
        <v>16000</v>
      </c>
      <c r="AB60" s="73">
        <f t="shared" si="9"/>
        <v>16000</v>
      </c>
      <c r="AC60" s="73"/>
      <c r="AD60" s="69"/>
    </row>
    <row r="61" spans="2:30" x14ac:dyDescent="0.25">
      <c r="B61" s="4" t="s">
        <v>7</v>
      </c>
      <c r="C61" s="7" t="s">
        <v>29</v>
      </c>
      <c r="D61" s="9">
        <v>20</v>
      </c>
      <c r="E61">
        <f>4*10</f>
        <v>40</v>
      </c>
      <c r="F61" s="20">
        <f>D61*E61*E57</f>
        <v>3200</v>
      </c>
      <c r="G61" s="81">
        <f t="shared" si="1"/>
        <v>6400</v>
      </c>
      <c r="H61" s="70">
        <f t="shared" si="2"/>
        <v>3200</v>
      </c>
      <c r="I61" s="70">
        <f t="shared" si="2"/>
        <v>0</v>
      </c>
      <c r="J61" s="69">
        <f t="shared" si="2"/>
        <v>3200</v>
      </c>
      <c r="K61" s="79">
        <f t="shared" si="3"/>
        <v>0</v>
      </c>
      <c r="L61" s="73"/>
      <c r="M61" s="73"/>
      <c r="N61" s="69"/>
      <c r="O61" s="79">
        <f t="shared" si="0"/>
        <v>4000</v>
      </c>
      <c r="P61" s="73">
        <f t="shared" si="5"/>
        <v>800</v>
      </c>
      <c r="Q61" s="73"/>
      <c r="R61" s="69">
        <f>F61</f>
        <v>3200</v>
      </c>
      <c r="S61" s="76">
        <f t="shared" si="10"/>
        <v>800</v>
      </c>
      <c r="T61" s="73">
        <f t="shared" si="7"/>
        <v>800</v>
      </c>
      <c r="U61" s="70"/>
      <c r="V61" s="69"/>
      <c r="W61" s="76">
        <f t="shared" si="11"/>
        <v>800</v>
      </c>
      <c r="X61" s="73">
        <f t="shared" si="8"/>
        <v>800</v>
      </c>
      <c r="Y61" s="73"/>
      <c r="Z61" s="69"/>
      <c r="AA61" s="76">
        <f t="shared" si="12"/>
        <v>800</v>
      </c>
      <c r="AB61" s="73">
        <f t="shared" si="9"/>
        <v>800</v>
      </c>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SUM(F48:F57)</f>
        <v>131600</v>
      </c>
      <c r="G63" s="82">
        <f t="shared" ref="G63:AD63" si="13">SUM(G48:G61)</f>
        <v>346400</v>
      </c>
      <c r="H63" s="72">
        <f t="shared" si="13"/>
        <v>203200</v>
      </c>
      <c r="I63" s="72">
        <f t="shared" si="13"/>
        <v>0</v>
      </c>
      <c r="J63" s="72">
        <f t="shared" si="13"/>
        <v>143200</v>
      </c>
      <c r="K63" s="85">
        <f t="shared" si="13"/>
        <v>0</v>
      </c>
      <c r="L63" s="72">
        <f t="shared" si="13"/>
        <v>0</v>
      </c>
      <c r="M63" s="72">
        <f t="shared" si="13"/>
        <v>0</v>
      </c>
      <c r="N63" s="72">
        <f t="shared" si="13"/>
        <v>0</v>
      </c>
      <c r="O63" s="85">
        <f t="shared" si="13"/>
        <v>194000</v>
      </c>
      <c r="P63" s="72">
        <f t="shared" si="13"/>
        <v>50800</v>
      </c>
      <c r="Q63" s="72">
        <f t="shared" si="13"/>
        <v>0</v>
      </c>
      <c r="R63" s="72">
        <f t="shared" si="13"/>
        <v>143200</v>
      </c>
      <c r="S63" s="74">
        <f t="shared" si="13"/>
        <v>50800</v>
      </c>
      <c r="T63" s="74">
        <f t="shared" si="13"/>
        <v>50800</v>
      </c>
      <c r="U63" s="74">
        <f t="shared" si="13"/>
        <v>0</v>
      </c>
      <c r="V63" s="74">
        <f t="shared" si="13"/>
        <v>0</v>
      </c>
      <c r="W63" s="74">
        <f t="shared" si="13"/>
        <v>50800</v>
      </c>
      <c r="X63" s="74">
        <f t="shared" si="13"/>
        <v>50800</v>
      </c>
      <c r="Y63" s="74">
        <f t="shared" si="13"/>
        <v>0</v>
      </c>
      <c r="Z63" s="74">
        <f t="shared" si="13"/>
        <v>0</v>
      </c>
      <c r="AA63" s="74">
        <f t="shared" si="13"/>
        <v>50800</v>
      </c>
      <c r="AB63" s="74">
        <f t="shared" si="13"/>
        <v>50800</v>
      </c>
      <c r="AC63" s="74">
        <f t="shared" si="13"/>
        <v>0</v>
      </c>
      <c r="AD63" s="74">
        <f t="shared" si="13"/>
        <v>0</v>
      </c>
    </row>
    <row r="64" spans="2:30" x14ac:dyDescent="0.25">
      <c r="F64" s="16"/>
    </row>
    <row r="65" spans="2:6" x14ac:dyDescent="0.25">
      <c r="F65" s="16"/>
    </row>
    <row r="66" spans="2:6" x14ac:dyDescent="0.25">
      <c r="B66" t="s">
        <v>248</v>
      </c>
    </row>
    <row r="67" spans="2:6" x14ac:dyDescent="0.25">
      <c r="B67" t="s">
        <v>249</v>
      </c>
    </row>
  </sheetData>
  <mergeCells count="6">
    <mergeCell ref="AA45:AD45"/>
    <mergeCell ref="G45:J45"/>
    <mergeCell ref="K45:N45"/>
    <mergeCell ref="O45:R45"/>
    <mergeCell ref="S45:V45"/>
    <mergeCell ref="W45:Z4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zoomScale="60" zoomScaleNormal="60" workbookViewId="0">
      <selection activeCell="AB49" sqref="AB49"/>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1" spans="2:4" x14ac:dyDescent="0.25">
      <c r="B1" s="155"/>
    </row>
    <row r="2" spans="2:4" x14ac:dyDescent="0.25">
      <c r="B2" t="s">
        <v>78</v>
      </c>
    </row>
    <row r="3" spans="2:4" x14ac:dyDescent="0.25">
      <c r="B3" t="s">
        <v>139</v>
      </c>
    </row>
    <row r="4" spans="2:4" x14ac:dyDescent="0.25">
      <c r="B4" t="s">
        <v>142</v>
      </c>
    </row>
    <row r="5" spans="2:4" x14ac:dyDescent="0.25">
      <c r="B5" s="1" t="s">
        <v>148</v>
      </c>
    </row>
    <row r="6" spans="2:4" x14ac:dyDescent="0.25">
      <c r="B6" s="135"/>
    </row>
    <row r="7" spans="2:4" x14ac:dyDescent="0.25">
      <c r="B7">
        <v>2022</v>
      </c>
    </row>
    <row r="8" spans="2:4" x14ac:dyDescent="0.25">
      <c r="B8" s="26"/>
      <c r="C8" s="51"/>
    </row>
    <row r="9" spans="2:4" ht="15.75" thickBot="1" x14ac:dyDescent="0.3">
      <c r="B9" s="26"/>
      <c r="C9" s="51"/>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273</v>
      </c>
      <c r="C48" s="7" t="s">
        <v>1</v>
      </c>
      <c r="D48" s="9">
        <v>50</v>
      </c>
      <c r="E48" s="52">
        <f>4*365*4</f>
        <v>5840</v>
      </c>
      <c r="F48" s="10">
        <f>D48*E48</f>
        <v>292000</v>
      </c>
      <c r="G48" s="81">
        <f>SUM(H48:J48)</f>
        <v>292000</v>
      </c>
      <c r="H48" s="70">
        <f>L48+P48+T48+X48+AB48</f>
        <v>292000</v>
      </c>
      <c r="I48" s="70">
        <f>M48+Q48+U48+Y48+AC48</f>
        <v>0</v>
      </c>
      <c r="J48" s="69"/>
      <c r="K48" s="79">
        <f>SUM(L48:N48)</f>
        <v>0</v>
      </c>
      <c r="L48" s="73"/>
      <c r="M48" s="73"/>
      <c r="N48" s="69"/>
      <c r="O48" s="79">
        <f t="shared" ref="O48:O62" si="0">SUM(P48:R48)</f>
        <v>73000</v>
      </c>
      <c r="P48" s="73">
        <f>F48/4</f>
        <v>73000</v>
      </c>
      <c r="Q48" s="73"/>
      <c r="R48" s="69"/>
      <c r="S48" s="76">
        <f>SUM(T48:V48)</f>
        <v>73000</v>
      </c>
      <c r="T48" s="73">
        <f>F48/4</f>
        <v>73000</v>
      </c>
      <c r="U48" s="70"/>
      <c r="V48" s="69"/>
      <c r="W48" s="76">
        <f>SUM(X48:Z48)</f>
        <v>73000</v>
      </c>
      <c r="X48" s="73">
        <f>F48/4</f>
        <v>73000</v>
      </c>
      <c r="Y48" s="73"/>
      <c r="Z48" s="69"/>
      <c r="AA48" s="76">
        <f>SUM(AB48:AD48)</f>
        <v>73000</v>
      </c>
      <c r="AB48" s="73">
        <f>F48/4</f>
        <v>73000</v>
      </c>
      <c r="AC48" s="73"/>
      <c r="AD48" s="69"/>
    </row>
    <row r="49" spans="2:30" x14ac:dyDescent="0.25">
      <c r="B49" s="4" t="s">
        <v>4</v>
      </c>
      <c r="C49" s="7" t="s">
        <v>6</v>
      </c>
      <c r="D49" s="9"/>
      <c r="E49">
        <v>0</v>
      </c>
      <c r="F49" s="10">
        <f>D49*E49</f>
        <v>0</v>
      </c>
      <c r="G49" s="81">
        <f t="shared" ref="G49:G62" si="1">SUM(H49:J49)</f>
        <v>0</v>
      </c>
      <c r="H49" s="70">
        <f t="shared" ref="H49:J62" si="2">L49+P49+T49+X49+AB49</f>
        <v>0</v>
      </c>
      <c r="I49" s="70">
        <f t="shared" si="2"/>
        <v>0</v>
      </c>
      <c r="J49" s="69">
        <f t="shared" si="2"/>
        <v>0</v>
      </c>
      <c r="K49" s="79">
        <f t="shared" ref="K49:K62" si="3">SUM(L49:N49)</f>
        <v>0</v>
      </c>
      <c r="L49" s="73"/>
      <c r="M49" s="73"/>
      <c r="N49" s="69">
        <f t="shared" ref="N49:N56" si="4">F49</f>
        <v>0</v>
      </c>
      <c r="O49" s="79">
        <f t="shared" si="0"/>
        <v>0</v>
      </c>
      <c r="P49" s="73"/>
      <c r="Q49" s="73"/>
      <c r="R49" s="69">
        <f t="shared" ref="R49:R56" si="5">F49</f>
        <v>0</v>
      </c>
      <c r="S49" s="76">
        <f>SUM(T49:V49)</f>
        <v>0</v>
      </c>
      <c r="T49" s="73"/>
      <c r="U49" s="70"/>
      <c r="V49" s="69"/>
      <c r="W49" s="76">
        <f>SUM(X49:Z49)</f>
        <v>0</v>
      </c>
      <c r="X49" s="73"/>
      <c r="Y49" s="73"/>
      <c r="Z49" s="69"/>
      <c r="AA49" s="76">
        <f>SUM(AB49:AD49)</f>
        <v>0</v>
      </c>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f>SUM(T50:V50)</f>
        <v>0</v>
      </c>
      <c r="T50" s="73"/>
      <c r="U50" s="70"/>
      <c r="V50" s="69"/>
      <c r="W50" s="76">
        <f>SUM(X50:Z50)</f>
        <v>0</v>
      </c>
      <c r="X50" s="73"/>
      <c r="Y50" s="73"/>
      <c r="Z50" s="69"/>
      <c r="AA50" s="76">
        <f>SUM(AB50:AD50)</f>
        <v>0</v>
      </c>
      <c r="AB50" s="73"/>
      <c r="AC50" s="73"/>
      <c r="AD50" s="69"/>
    </row>
    <row r="51" spans="2:30" x14ac:dyDescent="0.25">
      <c r="B51" s="4" t="s">
        <v>183</v>
      </c>
      <c r="C51" s="7" t="s">
        <v>29</v>
      </c>
      <c r="D51" s="9">
        <v>2500</v>
      </c>
      <c r="F51" s="10">
        <f>D51*E51</f>
        <v>0</v>
      </c>
      <c r="G51" s="81">
        <f t="shared" si="1"/>
        <v>0</v>
      </c>
      <c r="H51" s="70">
        <f t="shared" si="2"/>
        <v>0</v>
      </c>
      <c r="I51" s="70">
        <f t="shared" si="2"/>
        <v>0</v>
      </c>
      <c r="J51" s="69"/>
      <c r="K51" s="79">
        <f t="shared" si="3"/>
        <v>0</v>
      </c>
      <c r="L51" s="73"/>
      <c r="M51" s="73"/>
      <c r="N51" s="69"/>
      <c r="O51" s="79">
        <f t="shared" si="0"/>
        <v>0</v>
      </c>
      <c r="P51" s="73"/>
      <c r="Q51" s="73"/>
      <c r="R51" s="69"/>
      <c r="S51" s="76">
        <f>SUM(T51:V51)</f>
        <v>0</v>
      </c>
      <c r="T51" s="73"/>
      <c r="U51" s="70"/>
      <c r="V51" s="69"/>
      <c r="W51" s="76">
        <f>SUM(X51:Z51)</f>
        <v>0</v>
      </c>
      <c r="X51" s="73"/>
      <c r="Y51" s="73"/>
      <c r="Z51" s="69"/>
      <c r="AA51" s="76">
        <f>SUM(AB51:AD51)</f>
        <v>0</v>
      </c>
      <c r="AB51" s="73"/>
      <c r="AC51" s="73"/>
      <c r="AD51" s="69"/>
    </row>
    <row r="52" spans="2:30" x14ac:dyDescent="0.25">
      <c r="B52" s="4" t="s">
        <v>131</v>
      </c>
      <c r="C52" s="7" t="s">
        <v>29</v>
      </c>
      <c r="D52" s="9">
        <v>2500</v>
      </c>
      <c r="F52" s="10">
        <f>D52*E52</f>
        <v>0</v>
      </c>
      <c r="G52" s="81">
        <f t="shared" si="1"/>
        <v>0</v>
      </c>
      <c r="H52" s="70">
        <f t="shared" si="2"/>
        <v>0</v>
      </c>
      <c r="I52" s="70">
        <f t="shared" si="2"/>
        <v>0</v>
      </c>
      <c r="J52" s="69">
        <f t="shared" si="2"/>
        <v>0</v>
      </c>
      <c r="K52" s="79">
        <f t="shared" si="3"/>
        <v>0</v>
      </c>
      <c r="L52" s="73">
        <f>F52</f>
        <v>0</v>
      </c>
      <c r="M52" s="73"/>
      <c r="N52" s="69"/>
      <c r="O52" s="79">
        <f t="shared" si="0"/>
        <v>0</v>
      </c>
      <c r="P52" s="73"/>
      <c r="Q52" s="73"/>
      <c r="R52" s="69"/>
      <c r="S52" s="76">
        <f t="shared" ref="S52:S62" si="6">SUM(T52:V52)</f>
        <v>0</v>
      </c>
      <c r="T52" s="73"/>
      <c r="U52" s="70"/>
      <c r="V52" s="69"/>
      <c r="W52" s="76">
        <f t="shared" ref="W52:W62" si="7">SUM(X52:Z52)</f>
        <v>0</v>
      </c>
      <c r="X52" s="73"/>
      <c r="Y52" s="73"/>
      <c r="Z52" s="69"/>
      <c r="AA52" s="76">
        <f t="shared" ref="AA52:AA62" si="8">SUM(AB52:AD52)</f>
        <v>0</v>
      </c>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132</v>
      </c>
      <c r="C54" s="7" t="s">
        <v>34</v>
      </c>
      <c r="D54" s="9">
        <v>2500</v>
      </c>
      <c r="F54" s="10">
        <f>D54*E54</f>
        <v>0</v>
      </c>
      <c r="G54" s="81">
        <f t="shared" si="1"/>
        <v>0</v>
      </c>
      <c r="H54" s="70">
        <f t="shared" si="2"/>
        <v>0</v>
      </c>
      <c r="I54" s="70">
        <f t="shared" si="2"/>
        <v>0</v>
      </c>
      <c r="J54" s="69">
        <f t="shared" si="2"/>
        <v>0</v>
      </c>
      <c r="K54" s="79"/>
      <c r="L54" s="73">
        <f>F54/2</f>
        <v>0</v>
      </c>
      <c r="M54" s="73"/>
      <c r="N54" s="69"/>
      <c r="O54" s="79">
        <f t="shared" si="0"/>
        <v>0</v>
      </c>
      <c r="P54" s="73"/>
      <c r="Q54" s="73"/>
      <c r="R54" s="69"/>
      <c r="S54" s="76">
        <f t="shared" si="6"/>
        <v>0</v>
      </c>
      <c r="T54" s="73"/>
      <c r="U54" s="70"/>
      <c r="V54" s="69"/>
      <c r="W54" s="76">
        <f t="shared" si="7"/>
        <v>0</v>
      </c>
      <c r="X54" s="73"/>
      <c r="Y54" s="73"/>
      <c r="Z54" s="69"/>
      <c r="AA54" s="76">
        <f t="shared" si="8"/>
        <v>0</v>
      </c>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t="s">
        <v>25</v>
      </c>
      <c r="C57" s="7" t="s">
        <v>31</v>
      </c>
      <c r="D57" s="9"/>
      <c r="F57" s="20">
        <f>SUM(F58:F62)</f>
        <v>0</v>
      </c>
      <c r="G57" s="81">
        <f t="shared" si="1"/>
        <v>0</v>
      </c>
      <c r="H57" s="70">
        <f t="shared" si="2"/>
        <v>0</v>
      </c>
      <c r="I57" s="70">
        <f t="shared" si="2"/>
        <v>0</v>
      </c>
      <c r="J57" s="69">
        <f t="shared" si="2"/>
        <v>0</v>
      </c>
      <c r="K57" s="79">
        <f t="shared" si="3"/>
        <v>0</v>
      </c>
      <c r="L57" s="73"/>
      <c r="M57" s="73"/>
      <c r="N57" s="69"/>
      <c r="O57" s="79">
        <f t="shared" si="0"/>
        <v>0</v>
      </c>
      <c r="P57" s="73"/>
      <c r="Q57" s="73"/>
      <c r="R57" s="69"/>
      <c r="S57" s="76">
        <f t="shared" si="6"/>
        <v>0</v>
      </c>
      <c r="T57" s="73"/>
      <c r="U57" s="70"/>
      <c r="V57" s="69"/>
      <c r="W57" s="76">
        <f t="shared" si="7"/>
        <v>0</v>
      </c>
      <c r="X57" s="73"/>
      <c r="Y57" s="73"/>
      <c r="Z57" s="69"/>
      <c r="AA57" s="76">
        <f t="shared" si="8"/>
        <v>0</v>
      </c>
      <c r="AB57" s="73"/>
      <c r="AC57" s="73"/>
      <c r="AD57" s="69"/>
    </row>
    <row r="58" spans="2:30" x14ac:dyDescent="0.25">
      <c r="B58" s="4" t="s">
        <v>32</v>
      </c>
      <c r="C58" s="7" t="s">
        <v>35</v>
      </c>
      <c r="D58" s="19">
        <f>[1]re!C11*D23</f>
        <v>3225</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c r="S58" s="76">
        <f t="shared" si="6"/>
        <v>0</v>
      </c>
      <c r="T58" s="73"/>
      <c r="U58" s="70"/>
      <c r="V58" s="69"/>
      <c r="W58" s="76">
        <f t="shared" si="7"/>
        <v>0</v>
      </c>
      <c r="X58" s="73"/>
      <c r="Y58" s="73"/>
      <c r="Z58" s="69"/>
      <c r="AA58" s="76">
        <f t="shared" si="8"/>
        <v>0</v>
      </c>
      <c r="AB58" s="73"/>
      <c r="AC58" s="73"/>
      <c r="AD58" s="69"/>
    </row>
    <row r="59" spans="2:30" x14ac:dyDescent="0.25">
      <c r="B59" s="4" t="s">
        <v>32</v>
      </c>
      <c r="C59" s="7" t="s">
        <v>35</v>
      </c>
      <c r="D59" s="19">
        <v>500</v>
      </c>
      <c r="F59" s="20"/>
      <c r="G59" s="81"/>
      <c r="H59" s="70"/>
      <c r="I59" s="70"/>
      <c r="J59" s="69"/>
      <c r="K59" s="79"/>
      <c r="L59" s="73"/>
      <c r="M59" s="73"/>
      <c r="N59" s="69"/>
      <c r="O59" s="79"/>
      <c r="P59" s="73"/>
      <c r="Q59" s="73"/>
      <c r="R59" s="69"/>
      <c r="S59" s="76"/>
      <c r="T59" s="73"/>
      <c r="U59" s="70"/>
      <c r="V59" s="69"/>
      <c r="W59" s="76"/>
      <c r="X59" s="73"/>
      <c r="Y59" s="73"/>
      <c r="Z59" s="69"/>
      <c r="AA59" s="76"/>
      <c r="AB59" s="73"/>
      <c r="AC59" s="73"/>
      <c r="AD59" s="69"/>
    </row>
    <row r="60" spans="2:30" x14ac:dyDescent="0.25">
      <c r="B60" s="4" t="s">
        <v>5</v>
      </c>
      <c r="C60" s="7" t="s">
        <v>35</v>
      </c>
      <c r="D60" s="19">
        <f>[1]re!C12*D23</f>
        <v>537.5</v>
      </c>
      <c r="F60" s="20">
        <f>D60*E60</f>
        <v>0</v>
      </c>
      <c r="G60" s="81">
        <f t="shared" si="1"/>
        <v>0</v>
      </c>
      <c r="H60" s="70">
        <f t="shared" si="2"/>
        <v>0</v>
      </c>
      <c r="I60" s="70">
        <f t="shared" si="2"/>
        <v>0</v>
      </c>
      <c r="J60" s="69">
        <f t="shared" si="2"/>
        <v>0</v>
      </c>
      <c r="K60" s="79">
        <f t="shared" si="3"/>
        <v>0</v>
      </c>
      <c r="L60" s="73"/>
      <c r="M60" s="73"/>
      <c r="N60" s="69"/>
      <c r="O60" s="79">
        <f t="shared" si="0"/>
        <v>0</v>
      </c>
      <c r="P60" s="73"/>
      <c r="Q60" s="73"/>
      <c r="R60" s="69"/>
      <c r="S60" s="76">
        <f t="shared" si="6"/>
        <v>0</v>
      </c>
      <c r="T60" s="73"/>
      <c r="U60" s="70"/>
      <c r="V60" s="69"/>
      <c r="W60" s="76">
        <f t="shared" si="7"/>
        <v>0</v>
      </c>
      <c r="X60" s="73"/>
      <c r="Y60" s="73"/>
      <c r="Z60" s="69"/>
      <c r="AA60" s="76">
        <f t="shared" si="8"/>
        <v>0</v>
      </c>
      <c r="AB60" s="73"/>
      <c r="AC60" s="73"/>
      <c r="AD60" s="69"/>
    </row>
    <row r="61" spans="2:30" x14ac:dyDescent="0.25">
      <c r="B61" s="4" t="s">
        <v>30</v>
      </c>
      <c r="C61" s="7" t="s">
        <v>29</v>
      </c>
      <c r="D61" s="9">
        <v>40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c r="S61" s="76">
        <f t="shared" si="6"/>
        <v>0</v>
      </c>
      <c r="T61" s="73"/>
      <c r="U61" s="70"/>
      <c r="V61" s="69"/>
      <c r="W61" s="76">
        <f t="shared" si="7"/>
        <v>0</v>
      </c>
      <c r="X61" s="73"/>
      <c r="Y61" s="73"/>
      <c r="Z61" s="69"/>
      <c r="AA61" s="76">
        <f t="shared" si="8"/>
        <v>0</v>
      </c>
      <c r="AB61" s="73"/>
      <c r="AC61" s="73"/>
      <c r="AD61" s="69"/>
    </row>
    <row r="62" spans="2:30" x14ac:dyDescent="0.25">
      <c r="B62" s="4" t="s">
        <v>7</v>
      </c>
      <c r="C62" s="7" t="s">
        <v>29</v>
      </c>
      <c r="D62" s="9">
        <v>20</v>
      </c>
      <c r="F62" s="20">
        <f>D62*E62*E57</f>
        <v>0</v>
      </c>
      <c r="G62" s="81">
        <f t="shared" si="1"/>
        <v>0</v>
      </c>
      <c r="H62" s="70">
        <f t="shared" si="2"/>
        <v>0</v>
      </c>
      <c r="I62" s="70">
        <f t="shared" si="2"/>
        <v>0</v>
      </c>
      <c r="J62" s="69">
        <f t="shared" si="2"/>
        <v>0</v>
      </c>
      <c r="K62" s="79">
        <f t="shared" si="3"/>
        <v>0</v>
      </c>
      <c r="L62" s="73"/>
      <c r="M62" s="73"/>
      <c r="N62" s="69"/>
      <c r="O62" s="79">
        <f t="shared" si="0"/>
        <v>0</v>
      </c>
      <c r="P62" s="73"/>
      <c r="Q62" s="73"/>
      <c r="R62" s="69"/>
      <c r="S62" s="76">
        <f t="shared" si="6"/>
        <v>0</v>
      </c>
      <c r="T62" s="73"/>
      <c r="U62" s="70"/>
      <c r="V62" s="69"/>
      <c r="W62" s="76">
        <f t="shared" si="7"/>
        <v>0</v>
      </c>
      <c r="X62" s="73"/>
      <c r="Y62" s="73"/>
      <c r="Z62" s="69"/>
      <c r="AA62" s="76">
        <f t="shared" si="8"/>
        <v>0</v>
      </c>
      <c r="AB62" s="73"/>
      <c r="AC62" s="73"/>
      <c r="AD62" s="69"/>
    </row>
    <row r="63" spans="2:30" ht="15.75" thickBot="1" x14ac:dyDescent="0.3">
      <c r="B63" s="4"/>
      <c r="F63" s="1"/>
      <c r="G63" s="81"/>
      <c r="H63" s="70"/>
      <c r="I63" s="70"/>
      <c r="J63" s="69"/>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22">
        <f t="shared" ref="F64:AD64" si="9">SUM(F48:F62)</f>
        <v>292000</v>
      </c>
      <c r="G64" s="82">
        <f t="shared" si="9"/>
        <v>292000</v>
      </c>
      <c r="H64" s="72">
        <f t="shared" si="9"/>
        <v>292000</v>
      </c>
      <c r="I64" s="72">
        <f t="shared" si="9"/>
        <v>0</v>
      </c>
      <c r="J64" s="72">
        <f t="shared" si="9"/>
        <v>0</v>
      </c>
      <c r="K64" s="85">
        <f t="shared" si="9"/>
        <v>0</v>
      </c>
      <c r="L64" s="72">
        <f t="shared" si="9"/>
        <v>0</v>
      </c>
      <c r="M64" s="72">
        <f t="shared" si="9"/>
        <v>0</v>
      </c>
      <c r="N64" s="72">
        <f t="shared" si="9"/>
        <v>0</v>
      </c>
      <c r="O64" s="85">
        <f t="shared" si="9"/>
        <v>73000</v>
      </c>
      <c r="P64" s="72">
        <f t="shared" si="9"/>
        <v>73000</v>
      </c>
      <c r="Q64" s="72">
        <f t="shared" si="9"/>
        <v>0</v>
      </c>
      <c r="R64" s="72">
        <f t="shared" si="9"/>
        <v>0</v>
      </c>
      <c r="S64" s="74">
        <f t="shared" si="9"/>
        <v>73000</v>
      </c>
      <c r="T64" s="74">
        <f t="shared" si="9"/>
        <v>73000</v>
      </c>
      <c r="U64" s="74">
        <f t="shared" si="9"/>
        <v>0</v>
      </c>
      <c r="V64" s="74">
        <f t="shared" si="9"/>
        <v>0</v>
      </c>
      <c r="W64" s="74">
        <f t="shared" si="9"/>
        <v>73000</v>
      </c>
      <c r="X64" s="74">
        <f t="shared" si="9"/>
        <v>73000</v>
      </c>
      <c r="Y64" s="74">
        <f t="shared" si="9"/>
        <v>0</v>
      </c>
      <c r="Z64" s="74">
        <f t="shared" si="9"/>
        <v>0</v>
      </c>
      <c r="AA64" s="74">
        <f t="shared" si="9"/>
        <v>73000</v>
      </c>
      <c r="AB64" s="74">
        <f t="shared" si="9"/>
        <v>73000</v>
      </c>
      <c r="AC64" s="74">
        <f t="shared" si="9"/>
        <v>0</v>
      </c>
      <c r="AD64" s="74">
        <f t="shared" si="9"/>
        <v>0</v>
      </c>
    </row>
    <row r="65" spans="2:6" x14ac:dyDescent="0.25">
      <c r="F65" s="16"/>
    </row>
    <row r="67" spans="2:6" x14ac:dyDescent="0.25">
      <c r="B67" t="s">
        <v>250</v>
      </c>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7"/>
  <sheetViews>
    <sheetView zoomScale="60" zoomScaleNormal="60" workbookViewId="0">
      <selection activeCell="AB49" sqref="AB49"/>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2" spans="2:4" x14ac:dyDescent="0.25">
      <c r="B2" t="s">
        <v>78</v>
      </c>
    </row>
    <row r="3" spans="2:4" x14ac:dyDescent="0.25">
      <c r="B3" t="s">
        <v>139</v>
      </c>
    </row>
    <row r="4" spans="2:4" x14ac:dyDescent="0.25">
      <c r="B4" t="s">
        <v>142</v>
      </c>
    </row>
    <row r="5" spans="2:4" x14ac:dyDescent="0.25">
      <c r="B5" s="1" t="s">
        <v>149</v>
      </c>
    </row>
    <row r="6" spans="2:4" x14ac:dyDescent="0.25">
      <c r="B6" s="135"/>
    </row>
    <row r="7" spans="2:4" x14ac:dyDescent="0.25">
      <c r="B7">
        <v>2022</v>
      </c>
    </row>
    <row r="8" spans="2:4" x14ac:dyDescent="0.25">
      <c r="B8" s="26"/>
      <c r="C8" s="51"/>
    </row>
    <row r="9" spans="2:4" ht="15.75" thickBot="1" x14ac:dyDescent="0.3">
      <c r="B9" s="26"/>
      <c r="C9" s="51"/>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88" t="s">
        <v>68</v>
      </c>
      <c r="H45" s="189"/>
      <c r="I45" s="189"/>
      <c r="J45" s="190"/>
      <c r="K45" s="185">
        <v>2021</v>
      </c>
      <c r="L45" s="186"/>
      <c r="M45" s="186"/>
      <c r="N45" s="187"/>
      <c r="O45" s="185">
        <v>2022</v>
      </c>
      <c r="P45" s="186"/>
      <c r="Q45" s="186"/>
      <c r="R45" s="187"/>
      <c r="S45" s="185">
        <v>2023</v>
      </c>
      <c r="T45" s="186"/>
      <c r="U45" s="186"/>
      <c r="V45" s="187"/>
      <c r="W45" s="185">
        <v>2024</v>
      </c>
      <c r="X45" s="186"/>
      <c r="Y45" s="186"/>
      <c r="Z45" s="187"/>
      <c r="AA45" s="185">
        <v>2025</v>
      </c>
      <c r="AB45" s="186"/>
      <c r="AC45" s="186"/>
      <c r="AD45" s="187"/>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225</v>
      </c>
      <c r="C48" s="7" t="s">
        <v>1</v>
      </c>
      <c r="D48" s="9">
        <v>50</v>
      </c>
      <c r="E48" s="52">
        <f>2*365*2*4</f>
        <v>5840</v>
      </c>
      <c r="F48" s="10">
        <f>D48*E48</f>
        <v>292000</v>
      </c>
      <c r="G48" s="81">
        <f>SUM(H48:J48)</f>
        <v>292000</v>
      </c>
      <c r="H48" s="70">
        <f>L48+P48+T48+X48+AB48</f>
        <v>292000</v>
      </c>
      <c r="I48" s="70">
        <f>M48+Q48+U48+Y48+AC48</f>
        <v>0</v>
      </c>
      <c r="J48" s="69"/>
      <c r="K48" s="79">
        <f>SUM(L48:N48)</f>
        <v>0</v>
      </c>
      <c r="L48" s="73"/>
      <c r="M48" s="73"/>
      <c r="N48" s="69"/>
      <c r="O48" s="79">
        <f t="shared" ref="O48:O62" si="0">SUM(P48:R48)</f>
        <v>73000</v>
      </c>
      <c r="P48" s="73">
        <f>F48/4</f>
        <v>73000</v>
      </c>
      <c r="Q48" s="73"/>
      <c r="R48" s="69"/>
      <c r="S48" s="76">
        <f>SUM(T48:V48)</f>
        <v>73000</v>
      </c>
      <c r="T48" s="73">
        <f>F48/4</f>
        <v>73000</v>
      </c>
      <c r="U48" s="70"/>
      <c r="V48" s="69"/>
      <c r="W48" s="76">
        <f>SUM(X48:Z48)</f>
        <v>73000</v>
      </c>
      <c r="X48" s="73">
        <f>F48/4</f>
        <v>73000</v>
      </c>
      <c r="Y48" s="73"/>
      <c r="Z48" s="69"/>
      <c r="AA48" s="76">
        <f>SUM(AB48:AD48)</f>
        <v>73000</v>
      </c>
      <c r="AB48" s="73">
        <f>F48/4</f>
        <v>73000</v>
      </c>
      <c r="AC48" s="73"/>
      <c r="AD48" s="69"/>
    </row>
    <row r="49" spans="2:30" x14ac:dyDescent="0.25">
      <c r="B49" s="4" t="s">
        <v>4</v>
      </c>
      <c r="C49" s="7" t="s">
        <v>6</v>
      </c>
      <c r="D49" s="9"/>
      <c r="E49">
        <v>0</v>
      </c>
      <c r="F49" s="10">
        <f>D49*E49</f>
        <v>0</v>
      </c>
      <c r="G49" s="81">
        <f t="shared" ref="G49:G62" si="1">SUM(H49:J49)</f>
        <v>0</v>
      </c>
      <c r="H49" s="70">
        <f t="shared" ref="H49:J62" si="2">L49+P49+T49+X49+AB49</f>
        <v>0</v>
      </c>
      <c r="I49" s="70">
        <f t="shared" si="2"/>
        <v>0</v>
      </c>
      <c r="J49" s="69">
        <f t="shared" si="2"/>
        <v>0</v>
      </c>
      <c r="K49" s="79">
        <f t="shared" ref="K49:K62" si="3">SUM(L49:N49)</f>
        <v>0</v>
      </c>
      <c r="L49" s="73"/>
      <c r="M49" s="73"/>
      <c r="N49" s="69">
        <f t="shared" ref="N49:N56" si="4">F49</f>
        <v>0</v>
      </c>
      <c r="O49" s="79">
        <f t="shared" si="0"/>
        <v>0</v>
      </c>
      <c r="P49" s="73"/>
      <c r="Q49" s="73"/>
      <c r="R49" s="69">
        <f t="shared" ref="R49:R56" si="5">F49</f>
        <v>0</v>
      </c>
      <c r="S49" s="76">
        <f>SUM(T49:V49)</f>
        <v>0</v>
      </c>
      <c r="T49" s="73"/>
      <c r="U49" s="70"/>
      <c r="V49" s="69"/>
      <c r="W49" s="76">
        <f>SUM(X49:Z49)</f>
        <v>0</v>
      </c>
      <c r="X49" s="73"/>
      <c r="Y49" s="73"/>
      <c r="Z49" s="69"/>
      <c r="AA49" s="76">
        <f>SUM(AB49:AD49)</f>
        <v>0</v>
      </c>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f>SUM(T50:V50)</f>
        <v>0</v>
      </c>
      <c r="T50" s="73"/>
      <c r="U50" s="70"/>
      <c r="V50" s="69"/>
      <c r="W50" s="76">
        <f>SUM(X50:Z50)</f>
        <v>0</v>
      </c>
      <c r="X50" s="73"/>
      <c r="Y50" s="73"/>
      <c r="Z50" s="69"/>
      <c r="AA50" s="76">
        <f>SUM(AB50:AD50)</f>
        <v>0</v>
      </c>
      <c r="AB50" s="73"/>
      <c r="AC50" s="73"/>
      <c r="AD50" s="69"/>
    </row>
    <row r="51" spans="2:30" x14ac:dyDescent="0.25">
      <c r="B51" s="4" t="s">
        <v>183</v>
      </c>
      <c r="C51" s="7" t="s">
        <v>29</v>
      </c>
      <c r="D51" s="9">
        <v>2500</v>
      </c>
      <c r="E51">
        <v>30</v>
      </c>
      <c r="F51" s="10">
        <f>D51*E51</f>
        <v>75000</v>
      </c>
      <c r="G51" s="81">
        <f t="shared" si="1"/>
        <v>0</v>
      </c>
      <c r="H51" s="70">
        <f t="shared" si="2"/>
        <v>0</v>
      </c>
      <c r="I51" s="70">
        <f t="shared" si="2"/>
        <v>0</v>
      </c>
      <c r="J51" s="69"/>
      <c r="K51" s="79">
        <f t="shared" si="3"/>
        <v>0</v>
      </c>
      <c r="L51" s="73"/>
      <c r="M51" s="73"/>
      <c r="N51" s="69"/>
      <c r="O51" s="79">
        <f t="shared" si="0"/>
        <v>0</v>
      </c>
      <c r="P51" s="73"/>
      <c r="Q51" s="73"/>
      <c r="R51" s="69"/>
      <c r="S51" s="76">
        <f>SUM(T51:V51)</f>
        <v>0</v>
      </c>
      <c r="T51" s="73"/>
      <c r="U51" s="70"/>
      <c r="V51" s="69"/>
      <c r="W51" s="76">
        <f>SUM(X51:Z51)</f>
        <v>0</v>
      </c>
      <c r="X51" s="73"/>
      <c r="Y51" s="73"/>
      <c r="Z51" s="69"/>
      <c r="AA51" s="76">
        <f>SUM(AB51:AD51)</f>
        <v>0</v>
      </c>
      <c r="AB51" s="73"/>
      <c r="AC51" s="73"/>
      <c r="AD51" s="69"/>
    </row>
    <row r="52" spans="2:30" x14ac:dyDescent="0.25">
      <c r="B52" s="4" t="s">
        <v>131</v>
      </c>
      <c r="C52" s="7" t="s">
        <v>29</v>
      </c>
      <c r="D52" s="9">
        <v>2500</v>
      </c>
      <c r="F52" s="10">
        <f>D52*E52</f>
        <v>0</v>
      </c>
      <c r="G52" s="81">
        <f t="shared" si="1"/>
        <v>0</v>
      </c>
      <c r="H52" s="70">
        <f t="shared" si="2"/>
        <v>0</v>
      </c>
      <c r="I52" s="70">
        <f t="shared" si="2"/>
        <v>0</v>
      </c>
      <c r="J52" s="69">
        <f t="shared" si="2"/>
        <v>0</v>
      </c>
      <c r="K52" s="79">
        <f t="shared" si="3"/>
        <v>0</v>
      </c>
      <c r="L52" s="73">
        <f>F52</f>
        <v>0</v>
      </c>
      <c r="M52" s="73"/>
      <c r="N52" s="69"/>
      <c r="O52" s="79">
        <f t="shared" si="0"/>
        <v>0</v>
      </c>
      <c r="P52" s="73"/>
      <c r="Q52" s="73"/>
      <c r="R52" s="69"/>
      <c r="S52" s="76">
        <f t="shared" ref="S52:S62" si="6">SUM(T52:V52)</f>
        <v>0</v>
      </c>
      <c r="T52" s="73"/>
      <c r="U52" s="70"/>
      <c r="V52" s="69"/>
      <c r="W52" s="76">
        <f t="shared" ref="W52:W62" si="7">SUM(X52:Z52)</f>
        <v>0</v>
      </c>
      <c r="X52" s="73"/>
      <c r="Y52" s="73"/>
      <c r="Z52" s="69"/>
      <c r="AA52" s="76">
        <f t="shared" ref="AA52:AA62" si="8">SUM(AB52:AD52)</f>
        <v>0</v>
      </c>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132</v>
      </c>
      <c r="C54" s="7" t="s">
        <v>34</v>
      </c>
      <c r="D54" s="9">
        <v>2500</v>
      </c>
      <c r="F54" s="10">
        <f>D54*E54</f>
        <v>0</v>
      </c>
      <c r="G54" s="81">
        <f t="shared" si="1"/>
        <v>0</v>
      </c>
      <c r="H54" s="70">
        <f t="shared" si="2"/>
        <v>0</v>
      </c>
      <c r="I54" s="70">
        <f t="shared" si="2"/>
        <v>0</v>
      </c>
      <c r="J54" s="69">
        <f t="shared" si="2"/>
        <v>0</v>
      </c>
      <c r="K54" s="79"/>
      <c r="L54" s="73">
        <f>F54/2</f>
        <v>0</v>
      </c>
      <c r="M54" s="73"/>
      <c r="N54" s="69"/>
      <c r="O54" s="79">
        <f t="shared" si="0"/>
        <v>0</v>
      </c>
      <c r="P54" s="73"/>
      <c r="Q54" s="73"/>
      <c r="R54" s="69"/>
      <c r="S54" s="76">
        <f t="shared" si="6"/>
        <v>0</v>
      </c>
      <c r="T54" s="73"/>
      <c r="U54" s="70"/>
      <c r="V54" s="69"/>
      <c r="W54" s="76">
        <f t="shared" si="7"/>
        <v>0</v>
      </c>
      <c r="X54" s="73"/>
      <c r="Y54" s="73"/>
      <c r="Z54" s="69"/>
      <c r="AA54" s="76">
        <f t="shared" si="8"/>
        <v>0</v>
      </c>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t="s">
        <v>25</v>
      </c>
      <c r="C57" s="7" t="s">
        <v>31</v>
      </c>
      <c r="D57" s="9"/>
      <c r="F57" s="20">
        <f>SUM(F58:F62)</f>
        <v>0</v>
      </c>
      <c r="G57" s="81">
        <f t="shared" si="1"/>
        <v>0</v>
      </c>
      <c r="H57" s="70">
        <f t="shared" si="2"/>
        <v>0</v>
      </c>
      <c r="I57" s="70">
        <f t="shared" si="2"/>
        <v>0</v>
      </c>
      <c r="J57" s="69">
        <f t="shared" si="2"/>
        <v>0</v>
      </c>
      <c r="K57" s="79">
        <f t="shared" si="3"/>
        <v>0</v>
      </c>
      <c r="L57" s="73"/>
      <c r="M57" s="73"/>
      <c r="N57" s="69"/>
      <c r="O57" s="79">
        <f t="shared" si="0"/>
        <v>0</v>
      </c>
      <c r="P57" s="73"/>
      <c r="Q57" s="73"/>
      <c r="R57" s="69"/>
      <c r="S57" s="76">
        <f t="shared" si="6"/>
        <v>0</v>
      </c>
      <c r="T57" s="73"/>
      <c r="U57" s="70"/>
      <c r="V57" s="69"/>
      <c r="W57" s="76">
        <f t="shared" si="7"/>
        <v>0</v>
      </c>
      <c r="X57" s="73"/>
      <c r="Y57" s="73"/>
      <c r="Z57" s="69"/>
      <c r="AA57" s="76">
        <f t="shared" si="8"/>
        <v>0</v>
      </c>
      <c r="AB57" s="73"/>
      <c r="AC57" s="73"/>
      <c r="AD57" s="69"/>
    </row>
    <row r="58" spans="2:30" x14ac:dyDescent="0.25">
      <c r="B58" s="4" t="s">
        <v>32</v>
      </c>
      <c r="C58" s="7" t="s">
        <v>35</v>
      </c>
      <c r="D58" s="19">
        <f>[1]re!C12*D23</f>
        <v>537.5</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c r="S58" s="76">
        <f t="shared" si="6"/>
        <v>0</v>
      </c>
      <c r="T58" s="73"/>
      <c r="U58" s="70"/>
      <c r="V58" s="69"/>
      <c r="W58" s="76">
        <f t="shared" si="7"/>
        <v>0</v>
      </c>
      <c r="X58" s="73"/>
      <c r="Y58" s="73"/>
      <c r="Z58" s="69"/>
      <c r="AA58" s="76">
        <f t="shared" si="8"/>
        <v>0</v>
      </c>
      <c r="AB58" s="73"/>
      <c r="AC58" s="73"/>
      <c r="AD58" s="69"/>
    </row>
    <row r="59" spans="2:30" x14ac:dyDescent="0.25">
      <c r="B59" s="4" t="s">
        <v>32</v>
      </c>
      <c r="C59" s="7" t="s">
        <v>35</v>
      </c>
      <c r="D59" s="19">
        <v>500</v>
      </c>
      <c r="F59" s="20"/>
      <c r="G59" s="81"/>
      <c r="H59" s="70"/>
      <c r="I59" s="70"/>
      <c r="J59" s="69"/>
      <c r="K59" s="79"/>
      <c r="L59" s="73"/>
      <c r="M59" s="73"/>
      <c r="N59" s="69"/>
      <c r="O59" s="79"/>
      <c r="P59" s="73"/>
      <c r="Q59" s="73"/>
      <c r="R59" s="69"/>
      <c r="S59" s="76"/>
      <c r="T59" s="73"/>
      <c r="U59" s="70"/>
      <c r="V59" s="69"/>
      <c r="W59" s="76"/>
      <c r="X59" s="73"/>
      <c r="Y59" s="73"/>
      <c r="Z59" s="69"/>
      <c r="AA59" s="76"/>
      <c r="AB59" s="73"/>
      <c r="AC59" s="73"/>
      <c r="AD59" s="69"/>
    </row>
    <row r="60" spans="2:30" x14ac:dyDescent="0.25">
      <c r="B60" s="4" t="s">
        <v>5</v>
      </c>
      <c r="C60" s="7" t="s">
        <v>35</v>
      </c>
      <c r="D60" s="19">
        <f>[1]re!C13*D23</f>
        <v>645</v>
      </c>
      <c r="F60" s="20">
        <f>D60*E60</f>
        <v>0</v>
      </c>
      <c r="G60" s="81">
        <f t="shared" si="1"/>
        <v>0</v>
      </c>
      <c r="H60" s="70">
        <f t="shared" si="2"/>
        <v>0</v>
      </c>
      <c r="I60" s="70">
        <f t="shared" si="2"/>
        <v>0</v>
      </c>
      <c r="J60" s="69">
        <f t="shared" si="2"/>
        <v>0</v>
      </c>
      <c r="K60" s="79">
        <f t="shared" si="3"/>
        <v>0</v>
      </c>
      <c r="L60" s="73"/>
      <c r="M60" s="73"/>
      <c r="N60" s="69"/>
      <c r="O60" s="79">
        <f t="shared" si="0"/>
        <v>0</v>
      </c>
      <c r="P60" s="73"/>
      <c r="Q60" s="73"/>
      <c r="R60" s="69"/>
      <c r="S60" s="76">
        <f t="shared" si="6"/>
        <v>0</v>
      </c>
      <c r="T60" s="73"/>
      <c r="U60" s="70"/>
      <c r="V60" s="69"/>
      <c r="W60" s="76">
        <f t="shared" si="7"/>
        <v>0</v>
      </c>
      <c r="X60" s="73"/>
      <c r="Y60" s="73"/>
      <c r="Z60" s="69"/>
      <c r="AA60" s="76">
        <f t="shared" si="8"/>
        <v>0</v>
      </c>
      <c r="AB60" s="73"/>
      <c r="AC60" s="73"/>
      <c r="AD60" s="69"/>
    </row>
    <row r="61" spans="2:30" x14ac:dyDescent="0.25">
      <c r="B61" s="4" t="s">
        <v>30</v>
      </c>
      <c r="C61" s="7" t="s">
        <v>29</v>
      </c>
      <c r="D61" s="9">
        <v>40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c r="S61" s="76">
        <f t="shared" si="6"/>
        <v>0</v>
      </c>
      <c r="T61" s="73"/>
      <c r="U61" s="70"/>
      <c r="V61" s="69"/>
      <c r="W61" s="76">
        <f t="shared" si="7"/>
        <v>0</v>
      </c>
      <c r="X61" s="73"/>
      <c r="Y61" s="73"/>
      <c r="Z61" s="69"/>
      <c r="AA61" s="76">
        <f t="shared" si="8"/>
        <v>0</v>
      </c>
      <c r="AB61" s="73"/>
      <c r="AC61" s="73"/>
      <c r="AD61" s="69"/>
    </row>
    <row r="62" spans="2:30" x14ac:dyDescent="0.25">
      <c r="B62" s="4" t="s">
        <v>7</v>
      </c>
      <c r="C62" s="7" t="s">
        <v>29</v>
      </c>
      <c r="D62" s="9">
        <v>20</v>
      </c>
      <c r="F62" s="20">
        <f>D62*E62*E57</f>
        <v>0</v>
      </c>
      <c r="G62" s="81">
        <f t="shared" si="1"/>
        <v>0</v>
      </c>
      <c r="H62" s="70">
        <f t="shared" si="2"/>
        <v>0</v>
      </c>
      <c r="I62" s="70">
        <f t="shared" si="2"/>
        <v>0</v>
      </c>
      <c r="J62" s="69">
        <f t="shared" si="2"/>
        <v>0</v>
      </c>
      <c r="K62" s="79">
        <f t="shared" si="3"/>
        <v>0</v>
      </c>
      <c r="L62" s="73"/>
      <c r="M62" s="73"/>
      <c r="N62" s="69"/>
      <c r="O62" s="79">
        <f t="shared" si="0"/>
        <v>0</v>
      </c>
      <c r="P62" s="73"/>
      <c r="Q62" s="73"/>
      <c r="R62" s="69"/>
      <c r="S62" s="76">
        <f t="shared" si="6"/>
        <v>0</v>
      </c>
      <c r="T62" s="73"/>
      <c r="U62" s="70"/>
      <c r="V62" s="69"/>
      <c r="W62" s="76">
        <f t="shared" si="7"/>
        <v>0</v>
      </c>
      <c r="X62" s="73"/>
      <c r="Y62" s="73"/>
      <c r="Z62" s="69"/>
      <c r="AA62" s="76">
        <f t="shared" si="8"/>
        <v>0</v>
      </c>
      <c r="AB62" s="73"/>
      <c r="AC62" s="73"/>
      <c r="AD62" s="69"/>
    </row>
    <row r="63" spans="2:30" ht="15.75" thickBot="1" x14ac:dyDescent="0.3">
      <c r="B63" s="4"/>
      <c r="F63" s="1"/>
      <c r="G63" s="81"/>
      <c r="H63" s="70"/>
      <c r="I63" s="70"/>
      <c r="J63" s="69"/>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22">
        <f t="shared" ref="F64:AD64" si="9">SUM(F48:F62)</f>
        <v>367000</v>
      </c>
      <c r="G64" s="82">
        <f t="shared" si="9"/>
        <v>292000</v>
      </c>
      <c r="H64" s="72">
        <f t="shared" si="9"/>
        <v>292000</v>
      </c>
      <c r="I64" s="72">
        <f t="shared" si="9"/>
        <v>0</v>
      </c>
      <c r="J64" s="72">
        <f t="shared" si="9"/>
        <v>0</v>
      </c>
      <c r="K64" s="85">
        <f t="shared" si="9"/>
        <v>0</v>
      </c>
      <c r="L64" s="72">
        <f t="shared" si="9"/>
        <v>0</v>
      </c>
      <c r="M64" s="72">
        <f t="shared" si="9"/>
        <v>0</v>
      </c>
      <c r="N64" s="72">
        <f t="shared" si="9"/>
        <v>0</v>
      </c>
      <c r="O64" s="85">
        <f t="shared" si="9"/>
        <v>73000</v>
      </c>
      <c r="P64" s="72">
        <f t="shared" si="9"/>
        <v>73000</v>
      </c>
      <c r="Q64" s="72">
        <f t="shared" si="9"/>
        <v>0</v>
      </c>
      <c r="R64" s="72">
        <f t="shared" si="9"/>
        <v>0</v>
      </c>
      <c r="S64" s="74">
        <f t="shared" si="9"/>
        <v>73000</v>
      </c>
      <c r="T64" s="74">
        <f t="shared" si="9"/>
        <v>73000</v>
      </c>
      <c r="U64" s="74">
        <f t="shared" si="9"/>
        <v>0</v>
      </c>
      <c r="V64" s="74">
        <f t="shared" si="9"/>
        <v>0</v>
      </c>
      <c r="W64" s="74">
        <f t="shared" si="9"/>
        <v>73000</v>
      </c>
      <c r="X64" s="74">
        <f t="shared" si="9"/>
        <v>73000</v>
      </c>
      <c r="Y64" s="74">
        <f t="shared" si="9"/>
        <v>0</v>
      </c>
      <c r="Z64" s="74">
        <f t="shared" si="9"/>
        <v>0</v>
      </c>
      <c r="AA64" s="74">
        <f t="shared" si="9"/>
        <v>73000</v>
      </c>
      <c r="AB64" s="74">
        <f t="shared" si="9"/>
        <v>73000</v>
      </c>
      <c r="AC64" s="74">
        <f t="shared" si="9"/>
        <v>0</v>
      </c>
      <c r="AD64" s="74">
        <f t="shared" si="9"/>
        <v>0</v>
      </c>
    </row>
    <row r="65" spans="2:6" x14ac:dyDescent="0.25">
      <c r="F65" s="16"/>
    </row>
    <row r="67" spans="2:6" x14ac:dyDescent="0.25">
      <c r="B67" t="s">
        <v>251</v>
      </c>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39</vt:i4>
      </vt:variant>
    </vt:vector>
  </HeadingPairs>
  <TitlesOfParts>
    <vt:vector size="39" baseType="lpstr">
      <vt:lpstr>PIP_O4</vt:lpstr>
      <vt:lpstr>Buget_04</vt:lpstr>
      <vt:lpstr>4.1.1.1</vt:lpstr>
      <vt:lpstr>4.1.1.2</vt:lpstr>
      <vt:lpstr>4.1.1.3</vt:lpstr>
      <vt:lpstr>4.1.2.1</vt:lpstr>
      <vt:lpstr>4.1.2.2</vt:lpstr>
      <vt:lpstr>4.1.2.3</vt:lpstr>
      <vt:lpstr>4.1.2.4</vt:lpstr>
      <vt:lpstr>4.1.2.5</vt:lpstr>
      <vt:lpstr>4.1.2.6</vt:lpstr>
      <vt:lpstr>4.1.3.1</vt:lpstr>
      <vt:lpstr>4.1.3.2</vt:lpstr>
      <vt:lpstr>4.1.3.3</vt:lpstr>
      <vt:lpstr>4.1.3.4</vt:lpstr>
      <vt:lpstr>4.1.3.5</vt:lpstr>
      <vt:lpstr>4.1.3.6</vt:lpstr>
      <vt:lpstr>4.1.3.7</vt:lpstr>
      <vt:lpstr>4.1.3.8</vt:lpstr>
      <vt:lpstr>4.1.4.1</vt:lpstr>
      <vt:lpstr>4.1.4.2</vt:lpstr>
      <vt:lpstr>4.1.4.3</vt:lpstr>
      <vt:lpstr>4.1.5.1</vt:lpstr>
      <vt:lpstr>4.1.5.2</vt:lpstr>
      <vt:lpstr>4.1.5.3</vt:lpstr>
      <vt:lpstr>4.1.5.4</vt:lpstr>
      <vt:lpstr>4.2.1.1</vt:lpstr>
      <vt:lpstr>4.2.1.2</vt:lpstr>
      <vt:lpstr>4.2.1.3</vt:lpstr>
      <vt:lpstr>4.2.1.4</vt:lpstr>
      <vt:lpstr>4.2.2.1</vt:lpstr>
      <vt:lpstr>4.2.2.2</vt:lpstr>
      <vt:lpstr>4.2.3.1</vt:lpstr>
      <vt:lpstr>4.2.3.2</vt:lpstr>
      <vt:lpstr>4.2.3.3</vt:lpstr>
      <vt:lpstr>4.2.3.4</vt:lpstr>
      <vt:lpstr>4.2.3.5</vt:lpstr>
      <vt:lpstr>4.2.3.6</vt:lpstr>
      <vt:lpstr>re</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Computer2</dc:creator>
  <cp:lastModifiedBy>admin</cp:lastModifiedBy>
  <cp:lastPrinted>2021-02-17T08:37:44Z</cp:lastPrinted>
  <dcterms:created xsi:type="dcterms:W3CDTF">2014-01-17T21:47:52Z</dcterms:created>
  <dcterms:modified xsi:type="dcterms:W3CDTF">2021-08-25T15:12:30Z</dcterms:modified>
</cp:coreProperties>
</file>